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fzghr-my.sharepoint.com/personal/ivravlic_m_ffzg_hr/Documents/Desktop/Polugodišnji izvještaj o izvršenju financijskog plana 2026/"/>
    </mc:Choice>
  </mc:AlternateContent>
  <xr:revisionPtr revIDLastSave="396" documentId="8_{6046D5D3-48CF-45BA-9749-D13EC4443FEF}" xr6:coauthVersionLast="47" xr6:coauthVersionMax="47" xr10:uidLastSave="{FA48A8F9-1807-478C-A881-90C4E139E9A7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POSEBNI DIO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8" i="14" l="1"/>
  <c r="E96" i="14"/>
  <c r="E89" i="14"/>
  <c r="E276" i="14"/>
  <c r="E426" i="14"/>
  <c r="E505" i="14"/>
  <c r="F488" i="14"/>
  <c r="F480" i="14"/>
  <c r="F57" i="14"/>
  <c r="E26" i="14" l="1"/>
  <c r="D510" i="14"/>
  <c r="E511" i="14"/>
  <c r="E513" i="14"/>
  <c r="C511" i="14"/>
  <c r="C510" i="14" s="1"/>
  <c r="D467" i="14"/>
  <c r="C467" i="14"/>
  <c r="E510" i="14" l="1"/>
  <c r="F510" i="14" s="1"/>
  <c r="F511" i="14"/>
  <c r="D412" i="14"/>
  <c r="C412" i="14"/>
  <c r="D215" i="14"/>
  <c r="C215" i="14"/>
  <c r="D139" i="14"/>
  <c r="C139" i="14"/>
  <c r="D69" i="14"/>
  <c r="C69" i="14"/>
  <c r="E421" i="14" l="1"/>
  <c r="E143" i="14"/>
  <c r="F143" i="14" s="1"/>
  <c r="F517" i="14"/>
  <c r="F516" i="14"/>
  <c r="F515" i="14"/>
  <c r="F514" i="14"/>
  <c r="F509" i="14"/>
  <c r="F508" i="14"/>
  <c r="E507" i="14"/>
  <c r="F507" i="14" s="1"/>
  <c r="F504" i="14"/>
  <c r="F503" i="14"/>
  <c r="E502" i="14"/>
  <c r="F502" i="14" s="1"/>
  <c r="F501" i="14"/>
  <c r="E500" i="14"/>
  <c r="D500" i="14"/>
  <c r="C500" i="14"/>
  <c r="F499" i="14"/>
  <c r="E498" i="14"/>
  <c r="F498" i="14" s="1"/>
  <c r="F497" i="14"/>
  <c r="F496" i="14"/>
  <c r="F495" i="14"/>
  <c r="F494" i="14"/>
  <c r="F493" i="14"/>
  <c r="F492" i="14"/>
  <c r="F491" i="14"/>
  <c r="F490" i="14"/>
  <c r="F489" i="14"/>
  <c r="F487" i="14"/>
  <c r="F486" i="14"/>
  <c r="F485" i="14"/>
  <c r="F484" i="14"/>
  <c r="F483" i="14"/>
  <c r="F482" i="14"/>
  <c r="F481" i="14"/>
  <c r="F479" i="14"/>
  <c r="F478" i="14"/>
  <c r="F477" i="14"/>
  <c r="F476" i="14"/>
  <c r="F475" i="14"/>
  <c r="F474" i="14"/>
  <c r="E473" i="14"/>
  <c r="F472" i="14"/>
  <c r="F471" i="14"/>
  <c r="F470" i="14"/>
  <c r="F469" i="14"/>
  <c r="E468" i="14"/>
  <c r="F464" i="14"/>
  <c r="E463" i="14"/>
  <c r="F463" i="14" s="1"/>
  <c r="F462" i="14"/>
  <c r="F461" i="14"/>
  <c r="F460" i="14"/>
  <c r="F459" i="14"/>
  <c r="F458" i="14"/>
  <c r="F457" i="14"/>
  <c r="F456" i="14"/>
  <c r="E455" i="14"/>
  <c r="E454" i="14" s="1"/>
  <c r="D455" i="14"/>
  <c r="D454" i="14" s="1"/>
  <c r="C455" i="14"/>
  <c r="C454" i="14" s="1"/>
  <c r="F453" i="14"/>
  <c r="F452" i="14"/>
  <c r="E451" i="14"/>
  <c r="D451" i="14"/>
  <c r="D420" i="14" s="1"/>
  <c r="C451" i="14"/>
  <c r="C420" i="14" s="1"/>
  <c r="F450" i="14"/>
  <c r="F449" i="14"/>
  <c r="F448" i="14"/>
  <c r="F447" i="14"/>
  <c r="F446" i="14"/>
  <c r="F445" i="14"/>
  <c r="F444" i="14"/>
  <c r="F443" i="14"/>
  <c r="F442" i="14"/>
  <c r="F441" i="14"/>
  <c r="F440" i="14"/>
  <c r="F439" i="14"/>
  <c r="F438" i="14"/>
  <c r="F437" i="14"/>
  <c r="F436" i="14"/>
  <c r="F435" i="14"/>
  <c r="F434" i="14"/>
  <c r="F433" i="14"/>
  <c r="F432" i="14"/>
  <c r="F431" i="14"/>
  <c r="F430" i="14"/>
  <c r="F429" i="14"/>
  <c r="F428" i="14"/>
  <c r="F427" i="14"/>
  <c r="F426" i="14"/>
  <c r="F425" i="14"/>
  <c r="F424" i="14"/>
  <c r="F423" i="14"/>
  <c r="F422" i="14"/>
  <c r="F418" i="14"/>
  <c r="F417" i="14"/>
  <c r="F416" i="14"/>
  <c r="F415" i="14"/>
  <c r="F414" i="14"/>
  <c r="E413" i="14"/>
  <c r="F411" i="14"/>
  <c r="E410" i="14"/>
  <c r="F410" i="14" s="1"/>
  <c r="F409" i="14"/>
  <c r="F408" i="14"/>
  <c r="E407" i="14"/>
  <c r="D407" i="14"/>
  <c r="C407" i="14"/>
  <c r="F406" i="14"/>
  <c r="F405" i="14"/>
  <c r="F404" i="14"/>
  <c r="F403" i="14"/>
  <c r="F402" i="14"/>
  <c r="F401" i="14"/>
  <c r="F400" i="14"/>
  <c r="F399" i="14"/>
  <c r="F398" i="14"/>
  <c r="F397" i="14"/>
  <c r="F396" i="14"/>
  <c r="F395" i="14"/>
  <c r="F394" i="14"/>
  <c r="F393" i="14"/>
  <c r="F392" i="14"/>
  <c r="F391" i="14"/>
  <c r="F390" i="14"/>
  <c r="F389" i="14"/>
  <c r="F388" i="14"/>
  <c r="F387" i="14"/>
  <c r="F386" i="14"/>
  <c r="F385" i="14"/>
  <c r="F384" i="14"/>
  <c r="E383" i="14"/>
  <c r="F383" i="14" s="1"/>
  <c r="F382" i="14"/>
  <c r="F381" i="14"/>
  <c r="F380" i="14"/>
  <c r="F379" i="14"/>
  <c r="E378" i="14"/>
  <c r="F375" i="14"/>
  <c r="F374" i="14"/>
  <c r="F373" i="14"/>
  <c r="F372" i="14"/>
  <c r="E371" i="14"/>
  <c r="F371" i="14" s="1"/>
  <c r="F364" i="14"/>
  <c r="F363" i="14"/>
  <c r="E362" i="14"/>
  <c r="D362" i="14"/>
  <c r="C362" i="14"/>
  <c r="F361" i="14"/>
  <c r="F360" i="14"/>
  <c r="F359" i="14"/>
  <c r="F358" i="14"/>
  <c r="F357" i="14"/>
  <c r="F356" i="14"/>
  <c r="F355" i="14"/>
  <c r="F354" i="14"/>
  <c r="E353" i="14"/>
  <c r="F353" i="14" s="1"/>
  <c r="F352" i="14"/>
  <c r="E351" i="14"/>
  <c r="D351" i="14"/>
  <c r="C351" i="14"/>
  <c r="F349" i="14"/>
  <c r="F348" i="14"/>
  <c r="F347" i="14"/>
  <c r="E346" i="14"/>
  <c r="F345" i="14"/>
  <c r="F344" i="14"/>
  <c r="E343" i="14"/>
  <c r="F342" i="14"/>
  <c r="F341" i="14"/>
  <c r="F340" i="14"/>
  <c r="F339" i="14"/>
  <c r="F338" i="14"/>
  <c r="F337" i="14"/>
  <c r="E336" i="14"/>
  <c r="F335" i="14"/>
  <c r="E334" i="14"/>
  <c r="D334" i="14"/>
  <c r="C334" i="14"/>
  <c r="F333" i="14"/>
  <c r="F332" i="14"/>
  <c r="F331" i="14"/>
  <c r="F330" i="14"/>
  <c r="E329" i="14"/>
  <c r="D329" i="14"/>
  <c r="C329" i="14"/>
  <c r="F328" i="14"/>
  <c r="F327" i="14"/>
  <c r="F326" i="14"/>
  <c r="F325" i="14"/>
  <c r="F324" i="14"/>
  <c r="F323" i="14"/>
  <c r="F322" i="14"/>
  <c r="F321" i="14"/>
  <c r="F320" i="14"/>
  <c r="F319" i="14"/>
  <c r="F318" i="14"/>
  <c r="F317" i="14"/>
  <c r="F316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E303" i="14"/>
  <c r="F303" i="14" s="1"/>
  <c r="F302" i="14"/>
  <c r="F301" i="14"/>
  <c r="F300" i="14"/>
  <c r="F299" i="14"/>
  <c r="E298" i="14"/>
  <c r="F295" i="14"/>
  <c r="F294" i="14"/>
  <c r="E293" i="14"/>
  <c r="D293" i="14"/>
  <c r="C293" i="14"/>
  <c r="F292" i="14"/>
  <c r="F291" i="14"/>
  <c r="F289" i="14"/>
  <c r="F288" i="14"/>
  <c r="F287" i="14"/>
  <c r="F286" i="14"/>
  <c r="F285" i="14"/>
  <c r="F284" i="14"/>
  <c r="F283" i="14"/>
  <c r="E282" i="14"/>
  <c r="F281" i="14"/>
  <c r="F280" i="14"/>
  <c r="E279" i="14"/>
  <c r="D279" i="14"/>
  <c r="C279" i="14"/>
  <c r="F275" i="14"/>
  <c r="E274" i="14"/>
  <c r="D274" i="14"/>
  <c r="C274" i="14"/>
  <c r="F273" i="14"/>
  <c r="F272" i="14"/>
  <c r="F271" i="14"/>
  <c r="F270" i="14"/>
  <c r="F269" i="14"/>
  <c r="F268" i="14"/>
  <c r="F267" i="14"/>
  <c r="F266" i="14"/>
  <c r="F265" i="14"/>
  <c r="F264" i="14"/>
  <c r="F263" i="14"/>
  <c r="F262" i="14"/>
  <c r="F261" i="14"/>
  <c r="F260" i="14"/>
  <c r="F259" i="14"/>
  <c r="F258" i="14"/>
  <c r="F257" i="14"/>
  <c r="F256" i="14"/>
  <c r="F255" i="14"/>
  <c r="F254" i="14"/>
  <c r="F253" i="14"/>
  <c r="F252" i="14"/>
  <c r="F251" i="14"/>
  <c r="F250" i="14"/>
  <c r="F249" i="14"/>
  <c r="E248" i="14"/>
  <c r="F248" i="14" s="1"/>
  <c r="F247" i="14"/>
  <c r="F246" i="14"/>
  <c r="F245" i="14"/>
  <c r="F244" i="14"/>
  <c r="F243" i="14"/>
  <c r="E242" i="14"/>
  <c r="F239" i="14"/>
  <c r="F238" i="14"/>
  <c r="F237" i="14"/>
  <c r="E236" i="14"/>
  <c r="F236" i="14" s="1"/>
  <c r="F235" i="14"/>
  <c r="E234" i="14"/>
  <c r="D234" i="14"/>
  <c r="C234" i="14"/>
  <c r="F233" i="14"/>
  <c r="E232" i="14"/>
  <c r="D232" i="14"/>
  <c r="C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E219" i="14"/>
  <c r="F219" i="14" s="1"/>
  <c r="F218" i="14"/>
  <c r="F217" i="14"/>
  <c r="E216" i="14"/>
  <c r="F214" i="14"/>
  <c r="F213" i="14"/>
  <c r="F212" i="14"/>
  <c r="E211" i="14"/>
  <c r="D211" i="14"/>
  <c r="D169" i="14" s="1"/>
  <c r="C211" i="14"/>
  <c r="C169" i="14" s="1"/>
  <c r="F210" i="14"/>
  <c r="E209" i="14"/>
  <c r="F208" i="14"/>
  <c r="F207" i="14"/>
  <c r="F206" i="14"/>
  <c r="F205" i="14"/>
  <c r="E204" i="14"/>
  <c r="F204" i="14" s="1"/>
  <c r="F203" i="14"/>
  <c r="F202" i="14"/>
  <c r="F201" i="14"/>
  <c r="F200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E176" i="14"/>
  <c r="F175" i="14"/>
  <c r="F174" i="14"/>
  <c r="F173" i="14"/>
  <c r="F172" i="14"/>
  <c r="F171" i="14"/>
  <c r="E170" i="14"/>
  <c r="F167" i="14"/>
  <c r="E166" i="14"/>
  <c r="D166" i="14"/>
  <c r="C166" i="14"/>
  <c r="F165" i="14"/>
  <c r="F164" i="14"/>
  <c r="F163" i="14"/>
  <c r="F162" i="14"/>
  <c r="E161" i="14"/>
  <c r="F161" i="14" s="1"/>
  <c r="F160" i="14"/>
  <c r="E159" i="14"/>
  <c r="D159" i="14"/>
  <c r="C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44" i="14"/>
  <c r="F142" i="14"/>
  <c r="F141" i="14"/>
  <c r="E140" i="14"/>
  <c r="F138" i="14"/>
  <c r="F137" i="14"/>
  <c r="F136" i="14"/>
  <c r="F135" i="14"/>
  <c r="F134" i="14"/>
  <c r="E133" i="14"/>
  <c r="F133" i="14" s="1"/>
  <c r="F132" i="14"/>
  <c r="E131" i="14"/>
  <c r="F131" i="14" s="1"/>
  <c r="F130" i="14"/>
  <c r="E129" i="14"/>
  <c r="D129" i="14"/>
  <c r="D88" i="14" s="1"/>
  <c r="C129" i="14"/>
  <c r="C88" i="14" s="1"/>
  <c r="F128" i="14"/>
  <c r="F127" i="14"/>
  <c r="F126" i="14"/>
  <c r="F125" i="14"/>
  <c r="E124" i="14"/>
  <c r="F124" i="14" s="1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E73" i="14"/>
  <c r="F73" i="14" s="1"/>
  <c r="F72" i="14"/>
  <c r="F71" i="14"/>
  <c r="E70" i="14"/>
  <c r="F68" i="14"/>
  <c r="E67" i="14"/>
  <c r="D67" i="14"/>
  <c r="C67" i="14"/>
  <c r="F66" i="14"/>
  <c r="F65" i="14"/>
  <c r="E64" i="14"/>
  <c r="F64" i="14" s="1"/>
  <c r="F63" i="14"/>
  <c r="F62" i="14"/>
  <c r="F61" i="14"/>
  <c r="F60" i="14"/>
  <c r="E59" i="14"/>
  <c r="F59" i="14" s="1"/>
  <c r="F58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E31" i="14"/>
  <c r="F30" i="14"/>
  <c r="F29" i="14"/>
  <c r="F28" i="14"/>
  <c r="F27" i="14"/>
  <c r="F26" i="14"/>
  <c r="D16" i="14"/>
  <c r="C16" i="14"/>
  <c r="F176" i="14" l="1"/>
  <c r="E168" i="14"/>
  <c r="D278" i="14"/>
  <c r="E297" i="14"/>
  <c r="E466" i="14"/>
  <c r="E467" i="14"/>
  <c r="F467" i="14" s="1"/>
  <c r="E376" i="14"/>
  <c r="E17" i="14" s="1"/>
  <c r="E377" i="14"/>
  <c r="C350" i="14"/>
  <c r="D297" i="14"/>
  <c r="D350" i="14"/>
  <c r="F454" i="14"/>
  <c r="F421" i="14"/>
  <c r="E420" i="14"/>
  <c r="F420" i="14" s="1"/>
  <c r="F413" i="14"/>
  <c r="E412" i="14"/>
  <c r="F412" i="14" s="1"/>
  <c r="C376" i="14"/>
  <c r="C17" i="14" s="1"/>
  <c r="C377" i="14"/>
  <c r="D376" i="14"/>
  <c r="D17" i="14" s="1"/>
  <c r="D377" i="14"/>
  <c r="E350" i="14"/>
  <c r="C297" i="14"/>
  <c r="C278" i="14"/>
  <c r="F298" i="14"/>
  <c r="D241" i="14"/>
  <c r="D240" i="14"/>
  <c r="D14" i="14" s="1"/>
  <c r="E278" i="14"/>
  <c r="F278" i="14" s="1"/>
  <c r="E240" i="14"/>
  <c r="F242" i="14"/>
  <c r="E241" i="14"/>
  <c r="C240" i="14"/>
  <c r="C14" i="14" s="1"/>
  <c r="C241" i="14"/>
  <c r="F216" i="14"/>
  <c r="E215" i="14"/>
  <c r="F215" i="14" s="1"/>
  <c r="F140" i="14"/>
  <c r="E139" i="14"/>
  <c r="F139" i="14" s="1"/>
  <c r="F89" i="14"/>
  <c r="F88" i="14"/>
  <c r="F70" i="14"/>
  <c r="E69" i="14"/>
  <c r="F69" i="14" s="1"/>
  <c r="D24" i="14"/>
  <c r="D10" i="14" s="1"/>
  <c r="D25" i="14"/>
  <c r="F31" i="14"/>
  <c r="E25" i="14"/>
  <c r="C24" i="14"/>
  <c r="C10" i="14" s="1"/>
  <c r="C25" i="14"/>
  <c r="C419" i="14"/>
  <c r="C20" i="14" s="1"/>
  <c r="C87" i="14"/>
  <c r="C12" i="14" s="1"/>
  <c r="D87" i="14"/>
  <c r="D12" i="14" s="1"/>
  <c r="F500" i="14"/>
  <c r="F455" i="14"/>
  <c r="F362" i="14"/>
  <c r="F282" i="14"/>
  <c r="F159" i="14"/>
  <c r="F166" i="14"/>
  <c r="D168" i="14"/>
  <c r="D13" i="14" s="1"/>
  <c r="C168" i="14"/>
  <c r="C13" i="14" s="1"/>
  <c r="E419" i="14"/>
  <c r="E20" i="14" s="1"/>
  <c r="F209" i="14"/>
  <c r="F343" i="14"/>
  <c r="F407" i="14"/>
  <c r="F279" i="14"/>
  <c r="C466" i="14"/>
  <c r="C19" i="14" s="1"/>
  <c r="F234" i="14"/>
  <c r="D466" i="14"/>
  <c r="D465" i="14" s="1"/>
  <c r="F129" i="14"/>
  <c r="F293" i="14"/>
  <c r="D296" i="14"/>
  <c r="D15" i="14" s="1"/>
  <c r="C296" i="14"/>
  <c r="C15" i="14" s="1"/>
  <c r="F468" i="14"/>
  <c r="F334" i="14"/>
  <c r="F351" i="14"/>
  <c r="F451" i="14"/>
  <c r="F67" i="14"/>
  <c r="F329" i="14"/>
  <c r="F513" i="14"/>
  <c r="F473" i="14"/>
  <c r="F274" i="14"/>
  <c r="F336" i="14"/>
  <c r="F211" i="14"/>
  <c r="F346" i="14"/>
  <c r="F232" i="14"/>
  <c r="D419" i="14"/>
  <c r="D20" i="14" s="1"/>
  <c r="F378" i="14"/>
  <c r="E365" i="14"/>
  <c r="E16" i="14" s="1"/>
  <c r="F16" i="14" s="1"/>
  <c r="F18" i="14"/>
  <c r="E87" i="14"/>
  <c r="E296" i="14"/>
  <c r="F170" i="14"/>
  <c r="E24" i="14"/>
  <c r="E10" i="14" s="1"/>
  <c r="E169" i="14" l="1"/>
  <c r="F169" i="14" s="1"/>
  <c r="F297" i="14"/>
  <c r="F350" i="14"/>
  <c r="C9" i="14"/>
  <c r="F377" i="14"/>
  <c r="F17" i="14"/>
  <c r="F241" i="14"/>
  <c r="F20" i="14"/>
  <c r="F25" i="14"/>
  <c r="C23" i="14"/>
  <c r="D23" i="14"/>
  <c r="C86" i="14"/>
  <c r="F168" i="14"/>
  <c r="C465" i="14"/>
  <c r="D19" i="14"/>
  <c r="D9" i="14" s="1"/>
  <c r="F365" i="14"/>
  <c r="F419" i="14"/>
  <c r="D86" i="14"/>
  <c r="F376" i="14"/>
  <c r="E13" i="14"/>
  <c r="F13" i="14" s="1"/>
  <c r="F466" i="14"/>
  <c r="E19" i="14"/>
  <c r="E465" i="14"/>
  <c r="F465" i="14" s="1"/>
  <c r="E14" i="14"/>
  <c r="F14" i="14" s="1"/>
  <c r="F240" i="14"/>
  <c r="E15" i="14"/>
  <c r="F15" i="14" s="1"/>
  <c r="F296" i="14"/>
  <c r="F11" i="14"/>
  <c r="F24" i="14"/>
  <c r="E23" i="14"/>
  <c r="F87" i="14"/>
  <c r="E12" i="14"/>
  <c r="F12" i="14" s="1"/>
  <c r="E86" i="14"/>
  <c r="F21" i="14"/>
  <c r="D22" i="14" l="1"/>
  <c r="C22" i="14"/>
  <c r="E22" i="14"/>
  <c r="F19" i="14"/>
  <c r="F86" i="14"/>
  <c r="F10" i="14"/>
  <c r="E9" i="14"/>
  <c r="F9" i="14" s="1"/>
  <c r="F23" i="14"/>
  <c r="F22" i="14" l="1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G17" i="4" l="1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G14" i="8" l="1"/>
  <c r="H11" i="8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G13" i="10" s="1"/>
  <c r="F11" i="10"/>
  <c r="F10" i="10" s="1"/>
  <c r="E11" i="10"/>
  <c r="D11" i="10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G36" i="4" s="1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H13" i="10" l="1"/>
  <c r="G26" i="4"/>
  <c r="G13" i="4"/>
  <c r="D10" i="10"/>
  <c r="G49" i="4"/>
  <c r="G31" i="4"/>
  <c r="G34" i="4"/>
  <c r="H36" i="4"/>
  <c r="G38" i="4"/>
  <c r="K21" i="1"/>
  <c r="J21" i="1"/>
  <c r="G11" i="4"/>
  <c r="H28" i="4"/>
  <c r="F30" i="4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G10" i="10" s="1"/>
  <c r="H17" i="7"/>
  <c r="H32" i="7"/>
  <c r="G32" i="7"/>
  <c r="C17" i="7"/>
  <c r="H35" i="7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F45" i="2" s="1"/>
  <c r="C46" i="2"/>
  <c r="F48" i="2"/>
  <c r="C48" i="2"/>
  <c r="F52" i="2"/>
  <c r="F51" i="2" s="1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F12" i="2" l="1"/>
  <c r="H12" i="2" s="1"/>
  <c r="G30" i="4"/>
  <c r="H30" i="4"/>
  <c r="E10" i="2"/>
  <c r="H10" i="1" s="1"/>
  <c r="C45" i="2"/>
  <c r="G10" i="4"/>
  <c r="H10" i="4"/>
  <c r="G78" i="6"/>
  <c r="G83" i="6"/>
  <c r="D10" i="2"/>
  <c r="G10" i="1" s="1"/>
  <c r="F65" i="2"/>
  <c r="H65" i="2" s="1"/>
  <c r="C65" i="2"/>
  <c r="G65" i="2" s="1"/>
  <c r="G45" i="2"/>
  <c r="H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G80" i="2" s="1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F11" i="2" l="1"/>
  <c r="H11" i="2" s="1"/>
  <c r="G11" i="6"/>
  <c r="C11" i="2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I10" i="1" l="1"/>
  <c r="K10" i="1" s="1"/>
  <c r="G11" i="2"/>
  <c r="F10" i="1"/>
  <c r="F10" i="2"/>
  <c r="H10" i="2" s="1"/>
  <c r="I11" i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I12" i="1" l="1"/>
  <c r="K12" i="1" s="1"/>
  <c r="J10" i="1"/>
  <c r="K11" i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F12" i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<sst xmlns="http://schemas.openxmlformats.org/spreadsheetml/2006/main" count="1725" uniqueCount="585">
  <si>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</si>
  <si>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</si>
  <si>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</si>
  <si>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</si>
  <si>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</si>
  <si>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</si>
  <si>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</si>
  <si>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</si>
  <si>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</si>
  <si>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</si>
  <si>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</si>
  <si>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</si>
  <si>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</si>
  <si>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</si>
  <si>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</si>
  <si>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</si>
  <si>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</si>
  <si>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</si>
  <si>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</si>
  <si>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</si>
  <si>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</si>
  <si>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</si>
  <si>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</si>
  <si>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</si>
  <si>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</si>
  <si>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</si>
  <si>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</si>
  <si>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</si>
  <si>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</si>
  <si>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</si>
  <si>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</si>
  <si>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</si>
  <si>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</si>
  <si>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</si>
  <si>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</si>
  <si>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</si>
  <si>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</si>
  <si>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</si>
  <si>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</si>
  <si>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</si>
  <si>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</si>
  <si>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</si>
  <si>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</si>
  <si>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</si>
  <si>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</si>
  <si>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</si>
  <si>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</si>
  <si>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</si>
  <si>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</si>
  <si>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</si>
  <si>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</si>
  <si>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</si>
  <si>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</si>
  <si>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</si>
  <si>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</si>
  <si>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</si>
  <si>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</si>
  <si>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</si>
  <si>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</si>
  <si>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</si>
  <si>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</si>
  <si>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</si>
  <si>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</si>
  <si>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</si>
  <si>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</si>
  <si>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</si>
  <si>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</si>
  <si>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</si>
  <si>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</si>
  <si>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</si>
  <si>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</si>
  <si>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</si>
  <si>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</si>
  <si>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</si>
  <si>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</si>
  <si>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</si>
  <si>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</si>
  <si>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</si>
  <si>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</si>
  <si>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</si>
  <si>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</si>
  <si>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</si>
  <si>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</si>
  <si>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</si>
  <si>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</si>
  <si>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</si>
  <si>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</si>
  <si>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</si>
  <si>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</si>
  <si>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</si>
  <si>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</si>
  <si>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</si>
  <si>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</si>
  <si>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</si>
  <si>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</si>
  <si>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</si>
  <si>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</si>
  <si>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</si>
  <si>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</si>
  <si>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</si>
  <si>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</si>
  <si>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</si>
  <si>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</si>
  <si>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</si>
  <si>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</si>
  <si>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</si>
  <si>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</si>
  <si>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</si>
  <si>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</si>
  <si>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</si>
  <si>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</si>
  <si>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</si>
  <si>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</si>
  <si>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</si>
  <si>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</si>
  <si>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</si>
  <si>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</si>
  <si>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</si>
  <si>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</si>
  <si>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</si>
  <si>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</si>
  <si>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</si>
  <si>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</si>
  <si>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</si>
  <si>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</si>
  <si>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</si>
  <si>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</si>
  <si>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</si>
  <si>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</si>
  <si>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</si>
  <si>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</si>
  <si>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</si>
  <si>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</si>
  <si>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</si>
  <si>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</si>
  <si>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</si>
  <si>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</si>
  <si>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</si>
  <si>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</si>
  <si>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</si>
  <si>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</si>
  <si>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</si>
  <si>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</si>
  <si>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</si>
  <si>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</si>
  <si>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</si>
  <si>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</si>
  <si>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</si>
  <si>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</si>
  <si>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</si>
  <si>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</si>
  <si>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</si>
  <si>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</si>
  <si>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</si>
  <si>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</si>
  <si>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</si>
  <si>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</si>
  <si>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</si>
  <si>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</si>
  <si>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</si>
  <si>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</si>
  <si>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</si>
  <si>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</si>
  <si>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</si>
  <si>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</si>
  <si>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</si>
  <si>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</si>
  <si>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</si>
  <si>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</si>
  <si>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</si>
  <si>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</si>
  <si>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</si>
  <si>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</si>
  <si>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</si>
  <si>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</si>
  <si>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</si>
  <si>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</si>
  <si>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</si>
  <si>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</si>
  <si>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</si>
  <si>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</si>
  <si>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</si>
  <si>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</si>
  <si>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</si>
  <si>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</si>
  <si>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</si>
  <si>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</si>
  <si>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</si>
  <si>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</si>
  <si>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</si>
  <si>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</si>
  <si>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</si>
  <si>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</si>
  <si>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</si>
  <si>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</si>
  <si>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</si>
  <si>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</si>
  <si>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</si>
  <si>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</si>
  <si>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</si>
  <si>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</si>
  <si>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</si>
  <si>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</si>
  <si>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</si>
  <si>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</si>
  <si>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</si>
  <si>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</si>
  <si>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</si>
  <si>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</si>
  <si>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</si>
  <si>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</si>
  <si>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</si>
  <si>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</si>
  <si>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</si>
  <si>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</si>
  <si>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</si>
  <si>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</si>
  <si>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</si>
  <si>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</si>
  <si>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</si>
  <si>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</si>
  <si>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</si>
  <si>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</si>
  <si>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</si>
  <si>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</si>
  <si>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</si>
  <si>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</si>
  <si>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</si>
  <si>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</si>
  <si>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</si>
  <si>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</si>
  <si>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</si>
  <si>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</si>
  <si>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</si>
  <si>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</si>
  <si>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</si>
  <si>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</si>
  <si>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</si>
  <si>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</si>
  <si>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</si>
  <si>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</si>
  <si>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</si>
  <si>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</si>
  <si>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</si>
  <si>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</si>
  <si>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</si>
  <si>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</si>
  <si>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</si>
  <si>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</si>
  <si>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</si>
  <si>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</si>
  <si>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</si>
  <si>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</si>
  <si>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</si>
  <si>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</si>
  <si>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</si>
  <si>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</si>
  <si>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</si>
  <si>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</si>
  <si>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</si>
  <si>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</si>
  <si>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</si>
  <si>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</si>
  <si>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</si>
  <si>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</si>
  <si>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</si>
  <si>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</si>
  <si>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</si>
  <si>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</si>
  <si>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</si>
  <si>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</si>
  <si>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</si>
  <si>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</si>
  <si>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</si>
  <si>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</si>
  <si>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</si>
  <si>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</si>
  <si>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</si>
  <si>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</si>
  <si>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</si>
  <si>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</si>
  <si>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</si>
  <si>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</si>
  <si>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</si>
  <si>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</si>
  <si>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</si>
  <si>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</si>
  <si>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</si>
  <si>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</si>
  <si>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</si>
  <si>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</si>
  <si>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</si>
  <si>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</si>
  <si>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</si>
  <si>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</si>
  <si>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</si>
  <si>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</si>
  <si>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</si>
  <si>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</si>
  <si>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</si>
  <si>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</si>
  <si>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</si>
  <si>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</si>
  <si>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</si>
  <si>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</si>
  <si>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</si>
  <si>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</si>
  <si>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</si>
  <si>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</si>
  <si>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</si>
  <si>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</si>
  <si>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</si>
  <si>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</si>
  <si>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</si>
  <si>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</si>
  <si>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</si>
  <si>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</si>
  <si>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</si>
  <si>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</si>
  <si>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</si>
  <si>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</si>
  <si>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</si>
  <si>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</si>
  <si>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</si>
  <si>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</si>
  <si>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</si>
  <si>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</si>
  <si>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</si>
  <si>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</si>
  <si>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</si>
  <si>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</si>
  <si>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</si>
  <si>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</si>
  <si>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</si>
  <si>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</si>
  <si>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</si>
  <si>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</si>
  <si>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</si>
  <si>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</si>
  <si>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</si>
  <si>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</si>
  <si>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</si>
  <si>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</si>
  <si>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</si>
  <si>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</si>
  <si>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</si>
  <si>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</si>
  <si>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</si>
  <si>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</si>
  <si>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</si>
  <si>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</si>
  <si>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</si>
  <si>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</si>
  <si>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</si>
  <si>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</si>
  <si>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</si>
  <si>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</si>
  <si>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</si>
  <si>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</si>
  <si>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</si>
  <si>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</si>
  <si>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</si>
  <si>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</si>
  <si>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</si>
  <si>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</si>
  <si>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</si>
  <si>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</si>
  <si>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</si>
  <si>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</si>
  <si>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</si>
  <si>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</si>
  <si>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</si>
  <si>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</si>
  <si>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</si>
  <si>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</si>
  <si>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</si>
  <si>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</si>
  <si>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</si>
  <si>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</si>
  <si>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</si>
  <si>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</si>
  <si>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</si>
  <si>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</si>
  <si>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</si>
  <si>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</si>
  <si>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</si>
  <si>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</si>
  <si>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</si>
  <si>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</si>
  <si>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</si>
  <si>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</si>
  <si>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</si>
  <si>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</si>
  <si>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</si>
  <si>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</si>
  <si>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</si>
  <si>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</si>
  <si>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</si>
  <si>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</si>
  <si>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</si>
  <si>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</si>
  <si>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</si>
  <si>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</si>
  <si>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</si>
  <si>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</si>
  <si>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</si>
  <si>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</si>
  <si>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</si>
  <si>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</si>
  <si>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</si>
  <si>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</si>
  <si>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</si>
  <si>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</si>
  <si>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</si>
  <si>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</si>
  <si>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</si>
  <si>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</si>
  <si>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</si>
  <si>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</si>
  <si>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</si>
  <si>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</si>
  <si>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</si>
  <si>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</si>
  <si>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</si>
  <si>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</si>
  <si>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</si>
  <si>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</si>
  <si>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</si>
  <si>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</si>
  <si>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</si>
  <si>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</si>
  <si>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</si>
  <si>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</si>
  <si>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</si>
  <si>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</si>
  <si>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</si>
  <si>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</si>
  <si>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</si>
  <si>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</si>
  <si>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</si>
  <si>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</si>
  <si>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</si>
  <si>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</si>
  <si>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</si>
  <si>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</si>
  <si>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</si>
  <si>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</si>
  <si>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</si>
  <si>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</si>
  <si>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</si>
  <si>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</si>
  <si>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</si>
  <si>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</si>
  <si>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</si>
  <si>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</si>
  <si>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</si>
  <si>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</si>
  <si>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</si>
  <si>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</si>
  <si>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</si>
  <si>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</si>
  <si>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</si>
  <si>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</si>
  <si>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</si>
  <si>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</si>
  <si>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</si>
  <si>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</si>
  <si>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</si>
  <si>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</si>
  <si>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</si>
  <si>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</si>
  <si>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</si>
  <si>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</si>
  <si>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</si>
  <si>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</si>
  <si>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</si>
  <si>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</si>
  <si>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</si>
  <si>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</si>
  <si>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</si>
  <si>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</si>
  <si>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</si>
  <si>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</si>
  <si>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</si>
  <si>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</si>
  <si>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</si>
  <si>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</si>
  <si>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</si>
  <si>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</si>
  <si>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</si>
  <si>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</si>
  <si>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</si>
  <si>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</si>
  <si>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</si>
  <si>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</si>
  <si>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</si>
  <si>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</si>
  <si>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</si>
  <si>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</si>
  <si>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</si>
  <si>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</si>
  <si>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</si>
  <si>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</si>
  <si>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</si>
  <si>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</si>
  <si>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</si>
  <si>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</si>
  <si>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</si>
  <si>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</si>
  <si>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</si>
  <si>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</si>
  <si>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</si>
  <si>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</si>
  <si>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</si>
  <si>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</si>
  <si>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</si>
  <si>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</si>
  <si>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</si>
  <si>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</si>
  <si>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</si>
  <si>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</si>
  <si>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</si>
  <si>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</si>
  <si>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</si>
  <si>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</si>
  <si>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</si>
  <si>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</si>
  <si>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</si>
  <si>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</si>
  <si>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</si>
  <si>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PO PROGRAMSKOJ KLASIFIKACIJI</t>
  </si>
  <si>
    <t>INDEKS
(4)/(3)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</si>
  <si>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</si>
  <si>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</si>
  <si>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</si>
  <si>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</si>
  <si>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</si>
  <si>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</si>
  <si>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</si>
  <si>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</si>
  <si>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</si>
  <si>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</si>
  <si>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</si>
  <si>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</si>
  <si>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</si>
  <si>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</si>
  <si>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</si>
  <si>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</si>
  <si>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</si>
  <si>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</si>
  <si>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</si>
  <si>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</si>
  <si>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</si>
  <si>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</si>
  <si>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</si>
  <si>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</si>
  <si>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</si>
  <si>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</si>
  <si>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</si>
  <si>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</si>
  <si>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</si>
  <si>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</si>
  <si>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</si>
  <si>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</si>
  <si>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</si>
  <si>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</si>
  <si>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</si>
  <si>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A679136</t>
  </si>
  <si>
    <t>Pomoći iz državnog proračuna</t>
  </si>
  <si>
    <t>Darovnice</t>
  </si>
  <si>
    <t>Europski poljoprivredni jamstveni fond (EAGF)</t>
  </si>
  <si>
    <t>POLUGODIŠNJI IZVJEŠTAJ O IZVRŠENJU FINANCIJSKOG PLANA SVEUČILIŠTA U ZAGREBU FILOZOFSKI FAKULTET
ZA PRVO POLUGODIŠTE 2023. GODINE</t>
  </si>
  <si>
    <t xml:space="preserve">II. POSEBNI DIO </t>
  </si>
  <si>
    <t>Visoko obrazovanje - Sveukupno rashodi po izvorima</t>
  </si>
  <si>
    <t xml:space="preserve">Pomoći iz državnog proračuna </t>
  </si>
  <si>
    <t>Programi unije</t>
  </si>
  <si>
    <t xml:space="preserve">Ostale pomoći </t>
  </si>
  <si>
    <t>Instrumeniti EU nove generacije</t>
  </si>
  <si>
    <t>Visoko obrazovanje - Sveukupno rashodi po aktivnostima</t>
  </si>
  <si>
    <t>Tekuće pomoći proračunskim korisnicima drugih proračuna temeljem prijenosa EU sredstava</t>
  </si>
  <si>
    <t>Mehanizam za oporavak i otpornost</t>
  </si>
  <si>
    <t>SVEUČILIŠTE U ZAGREBU FILOZOFSKI FAKULTET</t>
  </si>
  <si>
    <t>Rashodi za nabavu nefiinancijske imovine</t>
  </si>
  <si>
    <t>Rashod za nabavu nefinancijske imovine</t>
  </si>
  <si>
    <t>RAZVOJ SUSTAVA PROGRAMSKIH SPORAZUMA ZA FINANCIRANJE SVEUČILIŠTA I ZNANSTVENIH INSTITUTA USMJERENIH NA INOVACIJE, ISTRAŽIVANJE I RAZVOJ - NPOO (C3.2. R1-I1)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</si>
</sst>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1"/>
      </patternFill>
    </fill>
    <fill>
      <patternFill patternType="solid">
        <fgColor indexed="4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  <xf numFmtId="0" fontId="35" fillId="28" borderId="11" applyNumberFormat="0" applyProtection="0">
      <alignment horizontal="left" vertical="center" indent="1"/>
    </xf>
    <xf numFmtId="4" fontId="35" fillId="29" borderId="11" applyNumberFormat="0" applyProtection="0">
      <alignment horizontal="left" vertical="center" indent="1"/>
    </xf>
  </cellStyleXfs>
  <cellXfs count="230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15" fillId="4" borderId="4" xfId="2" applyNumberFormat="1" applyFont="1" applyFill="1" applyBorder="1" applyAlignment="1">
      <alignment horizontal="center" vertical="center" wrapText="1" justifyLastLine="1"/>
    </xf>
    <xf numFmtId="4" fontId="15" fillId="4" borderId="5" xfId="2" applyNumberFormat="1" applyFont="1" applyFill="1" applyBorder="1" applyAlignment="1">
      <alignment horizontal="center" vertical="center" wrapText="1" justifyLastLine="1"/>
    </xf>
    <xf numFmtId="1" fontId="16" fillId="4" borderId="5" xfId="12" applyNumberFormat="1" applyFont="1" applyFill="1" applyBorder="1" applyAlignment="1">
      <alignment horizontal="center" vertical="center"/>
    </xf>
    <xf numFmtId="3" fontId="16" fillId="4" borderId="9" xfId="12" applyNumberFormat="1" applyFont="1" applyFill="1" applyBorder="1" applyAlignment="1">
      <alignment horizontal="center" vertical="center" wrapText="1" justifyLastLine="1"/>
    </xf>
    <xf numFmtId="3" fontId="16" fillId="4" borderId="0" xfId="12" applyNumberFormat="1" applyFont="1" applyFill="1" applyAlignment="1">
      <alignment horizontal="center" vertical="center" wrapText="1" justifyLastLine="1"/>
    </xf>
    <xf numFmtId="1" fontId="16" fillId="4" borderId="0" xfId="12" applyNumberFormat="1" applyFont="1" applyFill="1" applyAlignment="1">
      <alignment horizontal="center" vertical="center"/>
    </xf>
    <xf numFmtId="1" fontId="16" fillId="4" borderId="10" xfId="12" applyNumberFormat="1" applyFont="1" applyFill="1" applyBorder="1" applyAlignment="1">
      <alignment horizontal="center" vertical="center"/>
    </xf>
    <xf numFmtId="0" fontId="33" fillId="26" borderId="9" xfId="14" applyFont="1" applyFill="1" applyBorder="1" applyAlignment="1">
      <alignment horizontal="center" vertical="center" wrapText="1"/>
    </xf>
    <xf numFmtId="0" fontId="18" fillId="26" borderId="9" xfId="9" quotePrefix="1" applyFill="1" applyBorder="1" applyAlignment="1">
      <alignment horizontal="left" vertical="center" wrapText="1" indent="4"/>
    </xf>
    <xf numFmtId="0" fontId="18" fillId="26" borderId="0" xfId="7" quotePrefix="1" applyFill="1" applyBorder="1">
      <alignment horizontal="left" vertical="center" wrapText="1"/>
    </xf>
    <xf numFmtId="3" fontId="18" fillId="26" borderId="0" xfId="9" quotePrefix="1" applyNumberFormat="1" applyFill="1" applyBorder="1" applyAlignment="1">
      <alignment horizontal="right" vertical="center" wrapText="1"/>
    </xf>
    <xf numFmtId="4" fontId="18" fillId="26" borderId="0" xfId="9" quotePrefix="1" applyNumberFormat="1" applyFill="1" applyBorder="1" applyAlignment="1">
      <alignment horizontal="right" vertical="center" wrapText="1"/>
    </xf>
    <xf numFmtId="4" fontId="33" fillId="26" borderId="10" xfId="3" applyNumberFormat="1" applyFont="1" applyFill="1" applyBorder="1">
      <alignment vertical="center"/>
    </xf>
    <xf numFmtId="0" fontId="25" fillId="0" borderId="9" xfId="46" quotePrefix="1" applyFont="1" applyFill="1" applyBorder="1" applyAlignment="1">
      <alignment horizontal="left" vertical="center" indent="7"/>
    </xf>
    <xf numFmtId="0" fontId="25" fillId="0" borderId="0" xfId="9" quotePrefix="1" applyFont="1" applyBorder="1">
      <alignment horizontal="left" vertical="center" wrapText="1"/>
    </xf>
    <xf numFmtId="3" fontId="18" fillId="0" borderId="0" xfId="9" quotePrefix="1" applyNumberFormat="1" applyBorder="1" applyAlignment="1">
      <alignment horizontal="right" vertical="center" wrapText="1"/>
    </xf>
    <xf numFmtId="4" fontId="18" fillId="0" borderId="0" xfId="9" quotePrefix="1" applyNumberFormat="1" applyBorder="1" applyAlignment="1">
      <alignment horizontal="right" vertical="center" wrapText="1"/>
    </xf>
    <xf numFmtId="4" fontId="32" fillId="0" borderId="10" xfId="3" applyNumberFormat="1" applyFont="1" applyFill="1" applyBorder="1">
      <alignment vertical="center"/>
    </xf>
    <xf numFmtId="4" fontId="32" fillId="0" borderId="10" xfId="3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3" fontId="22" fillId="26" borderId="0" xfId="3" applyNumberFormat="1" applyFont="1" applyFill="1" applyBorder="1">
      <alignment vertical="center"/>
    </xf>
    <xf numFmtId="4" fontId="22" fillId="26" borderId="0" xfId="3" applyNumberFormat="1" applyFont="1" applyFill="1" applyBorder="1">
      <alignment vertical="center"/>
    </xf>
    <xf numFmtId="0" fontId="18" fillId="25" borderId="9" xfId="10" quotePrefix="1" applyFont="1" applyFill="1" applyBorder="1" applyAlignment="1">
      <alignment horizontal="left" vertical="center" wrapText="1" indent="5"/>
    </xf>
    <xf numFmtId="0" fontId="18" fillId="25" borderId="0" xfId="10" quotePrefix="1" applyFont="1" applyFill="1" applyBorder="1">
      <alignment horizontal="left" vertical="center" wrapText="1"/>
    </xf>
    <xf numFmtId="4" fontId="33" fillId="25" borderId="0" xfId="3" applyNumberFormat="1" applyFont="1" applyFill="1" applyBorder="1">
      <alignment vertical="center"/>
    </xf>
    <xf numFmtId="4" fontId="32" fillId="25" borderId="10" xfId="3" applyNumberFormat="1" applyFont="1" applyFill="1" applyBorder="1">
      <alignment vertical="center"/>
    </xf>
    <xf numFmtId="3" fontId="32" fillId="0" borderId="0" xfId="3" applyNumberFormat="1" applyFont="1" applyFill="1" applyBorder="1">
      <alignment vertical="center"/>
    </xf>
    <xf numFmtId="4" fontId="32" fillId="0" borderId="0" xfId="3" applyNumberFormat="1" applyFont="1" applyFill="1" applyBorder="1">
      <alignment vertical="center"/>
    </xf>
    <xf numFmtId="0" fontId="23" fillId="0" borderId="9" xfId="10" quotePrefix="1" applyBorder="1" applyAlignment="1">
      <alignment horizontal="left" vertical="center" wrapText="1" indent="7"/>
    </xf>
    <xf numFmtId="0" fontId="23" fillId="0" borderId="9" xfId="10" quotePrefix="1" applyBorder="1" applyAlignment="1">
      <alignment horizontal="left" vertical="center" wrapText="1" indent="8"/>
    </xf>
    <xf numFmtId="4" fontId="32" fillId="0" borderId="0" xfId="8" applyNumberFormat="1" applyFont="1" applyBorder="1">
      <alignment horizontal="right" vertical="center"/>
    </xf>
    <xf numFmtId="3" fontId="36" fillId="24" borderId="0" xfId="8" applyNumberFormat="1" applyFont="1" applyFill="1" applyBorder="1">
      <alignment horizontal="right" vertical="center"/>
    </xf>
    <xf numFmtId="4" fontId="37" fillId="0" borderId="12" xfId="0" applyNumberFormat="1" applyFont="1" applyBorder="1"/>
    <xf numFmtId="4" fontId="37" fillId="0" borderId="0" xfId="0" applyNumberFormat="1" applyFont="1"/>
    <xf numFmtId="4" fontId="39" fillId="24" borderId="0" xfId="0" applyNumberFormat="1" applyFont="1" applyFill="1"/>
    <xf numFmtId="3" fontId="32" fillId="24" borderId="0" xfId="3" applyNumberFormat="1" applyFont="1" applyFill="1" applyBorder="1">
      <alignment vertical="center"/>
    </xf>
    <xf numFmtId="0" fontId="25" fillId="25" borderId="0" xfId="0" applyFont="1" applyFill="1" applyAlignment="1">
      <alignment wrapText="1"/>
    </xf>
    <xf numFmtId="3" fontId="32" fillId="25" borderId="0" xfId="3" applyNumberFormat="1" applyFont="1" applyFill="1" applyBorder="1">
      <alignment vertical="center"/>
    </xf>
    <xf numFmtId="4" fontId="32" fillId="25" borderId="0" xfId="3" applyNumberFormat="1" applyFont="1" applyFill="1" applyBorder="1">
      <alignment vertical="center"/>
    </xf>
    <xf numFmtId="3" fontId="33" fillId="24" borderId="0" xfId="3" applyNumberFormat="1" applyFont="1" applyFill="1" applyBorder="1">
      <alignment vertical="center"/>
    </xf>
    <xf numFmtId="3" fontId="32" fillId="25" borderId="0" xfId="8" applyNumberFormat="1" applyFont="1" applyFill="1" applyBorder="1">
      <alignment horizontal="right" vertical="center"/>
    </xf>
    <xf numFmtId="4" fontId="32" fillId="25" borderId="0" xfId="8" applyNumberFormat="1" applyFont="1" applyFill="1" applyBorder="1">
      <alignment horizontal="right" vertical="center"/>
    </xf>
    <xf numFmtId="0" fontId="23" fillId="0" borderId="13" xfId="10" quotePrefix="1" applyBorder="1" applyAlignment="1">
      <alignment horizontal="left" vertical="center" wrapText="1" indent="8"/>
    </xf>
    <xf numFmtId="0" fontId="23" fillId="0" borderId="1" xfId="10" quotePrefix="1" applyBorder="1">
      <alignment horizontal="left" vertical="center" wrapText="1"/>
    </xf>
    <xf numFmtId="0" fontId="32" fillId="24" borderId="1" xfId="8" applyNumberFormat="1" applyFont="1" applyFill="1" applyBorder="1">
      <alignment horizontal="right" vertical="center"/>
    </xf>
    <xf numFmtId="4" fontId="32" fillId="0" borderId="1" xfId="8" applyNumberFormat="1" applyFont="1" applyBorder="1">
      <alignment horizontal="right" vertical="center"/>
    </xf>
    <xf numFmtId="4" fontId="32" fillId="0" borderId="14" xfId="3" applyNumberFormat="1" applyFont="1" applyFill="1" applyBorder="1">
      <alignment vertical="center"/>
    </xf>
    <xf numFmtId="0" fontId="25" fillId="25" borderId="9" xfId="10" quotePrefix="1" applyFont="1" applyFill="1" applyBorder="1" applyAlignment="1">
      <alignment horizontal="left" vertical="center" wrapText="1" indent="6"/>
    </xf>
    <xf numFmtId="0" fontId="25" fillId="25" borderId="0" xfId="10" quotePrefix="1" applyFont="1" applyFill="1" applyBorder="1">
      <alignment horizontal="left" vertical="center" wrapText="1"/>
    </xf>
    <xf numFmtId="0" fontId="23" fillId="25" borderId="9" xfId="10" quotePrefix="1" applyFill="1" applyBorder="1" applyAlignment="1">
      <alignment horizontal="left" vertical="center" wrapText="1" indent="7"/>
    </xf>
    <xf numFmtId="0" fontId="23" fillId="25" borderId="9" xfId="10" quotePrefix="1" applyFill="1" applyBorder="1" applyAlignment="1">
      <alignment horizontal="left" vertical="center" wrapText="1" indent="8"/>
    </xf>
    <xf numFmtId="0" fontId="18" fillId="26" borderId="9" xfId="10" quotePrefix="1" applyFont="1" applyFill="1" applyBorder="1" applyAlignment="1">
      <alignment horizontal="left" vertical="center" wrapText="1" indent="5"/>
    </xf>
    <xf numFmtId="0" fontId="18" fillId="26" borderId="0" xfId="10" quotePrefix="1" applyFont="1" applyFill="1" applyBorder="1">
      <alignment horizontal="left" vertical="center" wrapText="1"/>
    </xf>
    <xf numFmtId="3" fontId="33" fillId="26" borderId="0" xfId="3" applyNumberFormat="1" applyFont="1" applyFill="1" applyBorder="1">
      <alignment vertical="center"/>
    </xf>
    <xf numFmtId="4" fontId="33" fillId="26" borderId="0" xfId="3" applyNumberFormat="1" applyFont="1" applyFill="1" applyBorder="1">
      <alignment vertical="center"/>
    </xf>
    <xf numFmtId="4" fontId="32" fillId="26" borderId="10" xfId="3" applyNumberFormat="1" applyFont="1" applyFill="1" applyBorder="1">
      <alignment vertical="center"/>
    </xf>
    <xf numFmtId="0" fontId="38" fillId="26" borderId="0" xfId="0" applyFont="1" applyFill="1" applyAlignment="1">
      <alignment wrapText="1"/>
    </xf>
    <xf numFmtId="3" fontId="21" fillId="25" borderId="0" xfId="3" applyNumberFormat="1" applyFont="1" applyFill="1" applyBorder="1">
      <alignment vertical="center"/>
    </xf>
    <xf numFmtId="0" fontId="18" fillId="25" borderId="9" xfId="10" quotePrefix="1" applyFont="1" applyFill="1" applyBorder="1" applyAlignment="1">
      <alignment horizontal="left" vertical="center" wrapText="1" indent="8"/>
    </xf>
    <xf numFmtId="4" fontId="22" fillId="25" borderId="10" xfId="3" applyNumberFormat="1" applyFont="1" applyFill="1" applyBorder="1">
      <alignment vertical="center"/>
    </xf>
    <xf numFmtId="3" fontId="22" fillId="25" borderId="0" xfId="3" applyNumberFormat="1" applyFont="1" applyFill="1" applyBorder="1">
      <alignment vertical="center"/>
    </xf>
    <xf numFmtId="4" fontId="22" fillId="25" borderId="0" xfId="3" applyNumberFormat="1" applyFont="1" applyFill="1" applyBorder="1">
      <alignment vertical="center"/>
    </xf>
    <xf numFmtId="0" fontId="25" fillId="30" borderId="9" xfId="10" quotePrefix="1" applyFont="1" applyFill="1" applyBorder="1" applyAlignment="1">
      <alignment horizontal="left" vertical="center" wrapText="1" indent="6"/>
    </xf>
    <xf numFmtId="0" fontId="25" fillId="30" borderId="0" xfId="10" quotePrefix="1" applyFont="1" applyFill="1" applyBorder="1">
      <alignment horizontal="left" vertical="center" wrapText="1"/>
    </xf>
    <xf numFmtId="3" fontId="22" fillId="30" borderId="0" xfId="3" applyNumberFormat="1" applyFont="1" applyFill="1" applyBorder="1">
      <alignment vertical="center"/>
    </xf>
    <xf numFmtId="4" fontId="22" fillId="30" borderId="0" xfId="3" applyNumberFormat="1" applyFont="1" applyFill="1" applyBorder="1">
      <alignment vertical="center"/>
    </xf>
    <xf numFmtId="4" fontId="22" fillId="30" borderId="10" xfId="3" applyNumberFormat="1" applyFont="1" applyFill="1" applyBorder="1">
      <alignment vertical="center"/>
    </xf>
    <xf numFmtId="3" fontId="32" fillId="30" borderId="0" xfId="3" applyNumberFormat="1" applyFont="1" applyFill="1" applyBorder="1">
      <alignment vertical="center"/>
    </xf>
    <xf numFmtId="4" fontId="32" fillId="30" borderId="0" xfId="3" applyNumberFormat="1" applyFont="1" applyFill="1" applyBorder="1">
      <alignment vertical="center"/>
    </xf>
    <xf numFmtId="4" fontId="32" fillId="30" borderId="10" xfId="3" applyNumberFormat="1" applyFont="1" applyFill="1" applyBorder="1">
      <alignment vertical="center"/>
    </xf>
    <xf numFmtId="3" fontId="32" fillId="30" borderId="0" xfId="8" applyNumberFormat="1" applyFont="1" applyFill="1" applyBorder="1">
      <alignment horizontal="right" vertical="center"/>
    </xf>
    <xf numFmtId="4" fontId="32" fillId="30" borderId="0" xfId="8" applyNumberFormat="1" applyFont="1" applyFill="1" applyBorder="1">
      <alignment horizontal="right" vertical="center"/>
    </xf>
    <xf numFmtId="0" fontId="18" fillId="30" borderId="9" xfId="10" quotePrefix="1" applyFont="1" applyFill="1" applyBorder="1" applyAlignment="1">
      <alignment horizontal="left" vertical="center" wrapText="1" indent="5"/>
    </xf>
    <xf numFmtId="0" fontId="25" fillId="30" borderId="0" xfId="0" applyFont="1" applyFill="1" applyAlignment="1">
      <alignment wrapText="1"/>
    </xf>
    <xf numFmtId="0" fontId="0" fillId="25" borderId="0" xfId="0" applyFill="1"/>
    <xf numFmtId="3" fontId="32" fillId="31" borderId="0" xfId="8" applyNumberFormat="1" applyFont="1" applyFill="1" applyBorder="1">
      <alignment horizontal="right" vertical="center"/>
    </xf>
    <xf numFmtId="0" fontId="25" fillId="25" borderId="0" xfId="0" quotePrefix="1" applyFont="1" applyFill="1" applyAlignment="1">
      <alignment wrapText="1"/>
    </xf>
    <xf numFmtId="0" fontId="0" fillId="2" borderId="0" xfId="0" applyFill="1"/>
    <xf numFmtId="4" fontId="32" fillId="0" borderId="0" xfId="8" applyNumberFormat="1" applyFont="1" applyFill="1" applyBorder="1">
      <alignment horizontal="right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0" fontId="34" fillId="0" borderId="0" xfId="14" applyFont="1" applyAlignment="1">
      <alignment horizontal="center" vertical="center" wrapText="1"/>
    </xf>
    <xf numFmtId="3" fontId="15" fillId="4" borderId="3" xfId="12" applyNumberFormat="1" applyFont="1" applyFill="1" applyBorder="1" applyAlignment="1">
      <alignment horizontal="center" vertical="center" wrapText="1" justifyLastLine="1"/>
    </xf>
    <xf numFmtId="3" fontId="16" fillId="4" borderId="3" xfId="12" applyNumberFormat="1" applyFont="1" applyFill="1" applyBorder="1" applyAlignment="1">
      <alignment horizontal="center" vertical="center" wrapText="1" justifyLastLine="1"/>
    </xf>
    <xf numFmtId="0" fontId="33" fillId="26" borderId="0" xfId="14" applyFont="1" applyFill="1" applyAlignment="1">
      <alignment horizontal="left" vertical="center" wrapText="1"/>
    </xf>
    <xf numFmtId="0" fontId="33" fillId="26" borderId="10" xfId="14" applyFont="1" applyFill="1" applyBorder="1" applyAlignment="1">
      <alignment horizontal="left" vertical="center" wrapText="1"/>
    </xf>
  </cellXfs>
  <cellStyles count="48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6" xr:uid="{BD143691-2CA8-415D-8A89-1F99E6241B74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 3" xfId="47" xr:uid="{71CFB189-B694-4AB9-9C56-626D69FE339E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A3" sqref="A3:K3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200" t="s">
        <v>571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200" t="s">
        <v>0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200" t="s">
        <v>1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201" t="s">
        <v>2</v>
      </c>
      <c r="B7" s="201"/>
      <c r="C7" s="201"/>
      <c r="D7" s="201"/>
      <c r="E7" s="201"/>
      <c r="F7" s="7"/>
      <c r="G7" s="8"/>
      <c r="H7" s="8"/>
      <c r="I7" s="9"/>
      <c r="J7" s="10"/>
      <c r="K7" s="10"/>
    </row>
    <row r="8" spans="1:11" ht="38.25" x14ac:dyDescent="0.25">
      <c r="A8" s="202" t="s">
        <v>3</v>
      </c>
      <c r="B8" s="202"/>
      <c r="C8" s="202"/>
      <c r="D8" s="202"/>
      <c r="E8" s="202"/>
      <c r="F8" s="11" t="s">
        <v>553</v>
      </c>
      <c r="G8" s="12" t="s">
        <v>555</v>
      </c>
      <c r="H8" s="12" t="s">
        <v>556</v>
      </c>
      <c r="I8" s="11" t="s">
        <v>557</v>
      </c>
      <c r="J8" s="11" t="s">
        <v>4</v>
      </c>
      <c r="K8" s="11" t="s">
        <v>5</v>
      </c>
    </row>
    <row r="9" spans="1:11" x14ac:dyDescent="0.25">
      <c r="A9" s="198">
        <v>1</v>
      </c>
      <c r="B9" s="198"/>
      <c r="C9" s="198"/>
      <c r="D9" s="198"/>
      <c r="E9" s="199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206" t="s">
        <v>8</v>
      </c>
      <c r="B10" s="207"/>
      <c r="C10" s="207"/>
      <c r="D10" s="207"/>
      <c r="E10" s="208"/>
      <c r="F10" s="15">
        <f>+'A.1 PRIHODI EK'!C11</f>
        <v>18251267.100000001</v>
      </c>
      <c r="G10" s="16">
        <f>+'A.1 PRIHODI EK'!D10</f>
        <v>42822417</v>
      </c>
      <c r="H10" s="16">
        <f>+'A.1 PRIHODI EK'!E10</f>
        <v>42822417</v>
      </c>
      <c r="I10" s="15">
        <f>+'A.1 PRIHODI EK'!F11</f>
        <v>21529034.540000003</v>
      </c>
      <c r="J10" s="17">
        <f t="shared" ref="J10:J16" si="0">+I10/F10*100</f>
        <v>117.95912262990223</v>
      </c>
      <c r="K10" s="17">
        <f t="shared" ref="K10:K16" si="1">+I10/H10*100</f>
        <v>50.275150372759214</v>
      </c>
    </row>
    <row r="11" spans="1:11" x14ac:dyDescent="0.25">
      <c r="A11" s="209" t="s">
        <v>9</v>
      </c>
      <c r="B11" s="208"/>
      <c r="C11" s="208"/>
      <c r="D11" s="208"/>
      <c r="E11" s="208"/>
      <c r="F11" s="15">
        <f>+'A.1 PRIHODI EK'!C70</f>
        <v>220.07</v>
      </c>
      <c r="G11" s="16">
        <f>+'A.1 PRIHODI EK'!D70</f>
        <v>0</v>
      </c>
      <c r="H11" s="16">
        <f>+'A.1 PRIHODI EK'!E70</f>
        <v>0</v>
      </c>
      <c r="I11" s="15">
        <f>+'A.1 PRIHODI EK'!F70</f>
        <v>81.319999999999993</v>
      </c>
      <c r="J11" s="17">
        <f t="shared" si="0"/>
        <v>36.951878947607575</v>
      </c>
      <c r="K11" s="17" t="e">
        <f t="shared" si="1"/>
        <v>#DIV/0!</v>
      </c>
    </row>
    <row r="12" spans="1:11" x14ac:dyDescent="0.25">
      <c r="A12" s="210" t="s">
        <v>10</v>
      </c>
      <c r="B12" s="211"/>
      <c r="C12" s="211"/>
      <c r="D12" s="211"/>
      <c r="E12" s="212"/>
      <c r="F12" s="18">
        <f>F10+F11</f>
        <v>18251487.170000002</v>
      </c>
      <c r="G12" s="19">
        <f>G10+G11</f>
        <v>42822417</v>
      </c>
      <c r="H12" s="19">
        <f>H10+H11</f>
        <v>42822417</v>
      </c>
      <c r="I12" s="18">
        <f>I10+I11</f>
        <v>21529115.860000003</v>
      </c>
      <c r="J12" s="18">
        <f t="shared" si="0"/>
        <v>117.95814587310696</v>
      </c>
      <c r="K12" s="18">
        <f t="shared" si="1"/>
        <v>50.275340273296585</v>
      </c>
    </row>
    <row r="13" spans="1:11" x14ac:dyDescent="0.25">
      <c r="A13" s="213" t="s">
        <v>11</v>
      </c>
      <c r="B13" s="207"/>
      <c r="C13" s="207"/>
      <c r="D13" s="207"/>
      <c r="E13" s="207"/>
      <c r="F13" s="15">
        <f>+'A.1 RASHODI EK'!C10</f>
        <v>17878520.859999999</v>
      </c>
      <c r="G13" s="16">
        <f>+'A.1 RASHODI EK'!D10</f>
        <v>42711749</v>
      </c>
      <c r="H13" s="16">
        <f>+'A.1 RASHODI EK'!E10</f>
        <v>42711749</v>
      </c>
      <c r="I13" s="15">
        <f>+'A.1 RASHODI EK'!F10</f>
        <v>19442455.27</v>
      </c>
      <c r="J13" s="17">
        <f t="shared" si="0"/>
        <v>108.74756039521718</v>
      </c>
      <c r="K13" s="17">
        <f t="shared" si="1"/>
        <v>45.520157158630987</v>
      </c>
    </row>
    <row r="14" spans="1:11" x14ac:dyDescent="0.25">
      <c r="A14" s="209" t="s">
        <v>12</v>
      </c>
      <c r="B14" s="208"/>
      <c r="C14" s="208"/>
      <c r="D14" s="208"/>
      <c r="E14" s="208"/>
      <c r="F14" s="15">
        <f>+'A.1 RASHODI EK'!C113</f>
        <v>160954.92000000001</v>
      </c>
      <c r="G14" s="16">
        <f>+'A.1 RASHODI EK'!D113</f>
        <v>722062</v>
      </c>
      <c r="H14" s="16">
        <f>+'A.1 RASHODI EK'!E113</f>
        <v>722062</v>
      </c>
      <c r="I14" s="15">
        <f>+'A.1 RASHODI EK'!F113</f>
        <v>244622.51</v>
      </c>
      <c r="J14" s="17">
        <f t="shared" si="0"/>
        <v>151.9820021655753</v>
      </c>
      <c r="K14" s="17">
        <f t="shared" si="1"/>
        <v>33.878324852990467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18039475.780000001</v>
      </c>
      <c r="G15" s="19">
        <f>G13+G14</f>
        <v>43433811</v>
      </c>
      <c r="H15" s="19">
        <f>H13+H14</f>
        <v>43433811</v>
      </c>
      <c r="I15" s="18">
        <f>I13+I14</f>
        <v>19687077.780000001</v>
      </c>
      <c r="J15" s="18">
        <f t="shared" si="0"/>
        <v>109.13331418325727</v>
      </c>
      <c r="K15" s="18">
        <f t="shared" si="1"/>
        <v>45.326618426368341</v>
      </c>
    </row>
    <row r="16" spans="1:11" x14ac:dyDescent="0.25">
      <c r="A16" s="214" t="s">
        <v>14</v>
      </c>
      <c r="B16" s="211"/>
      <c r="C16" s="211"/>
      <c r="D16" s="211"/>
      <c r="E16" s="211"/>
      <c r="F16" s="22">
        <f>F12-F15</f>
        <v>212011.3900000006</v>
      </c>
      <c r="G16" s="23">
        <f>G12-G15</f>
        <v>-611394</v>
      </c>
      <c r="H16" s="23">
        <f>H12-H15</f>
        <v>-611394</v>
      </c>
      <c r="I16" s="22">
        <f>I12-I15</f>
        <v>1842038.0800000019</v>
      </c>
      <c r="J16" s="18">
        <f t="shared" si="0"/>
        <v>868.83920717655633</v>
      </c>
      <c r="K16" s="18">
        <f t="shared" si="1"/>
        <v>-301.28494555065998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201" t="s">
        <v>15</v>
      </c>
      <c r="B18" s="201"/>
      <c r="C18" s="201"/>
      <c r="D18" s="201"/>
      <c r="E18" s="201"/>
      <c r="F18" s="25"/>
      <c r="G18" s="26"/>
      <c r="H18" s="26"/>
      <c r="I18" s="25"/>
      <c r="J18" s="27"/>
      <c r="K18" s="27"/>
    </row>
    <row r="19" spans="1:11" ht="38.25" x14ac:dyDescent="0.25">
      <c r="A19" s="202" t="s">
        <v>3</v>
      </c>
      <c r="B19" s="202"/>
      <c r="C19" s="202"/>
      <c r="D19" s="202"/>
      <c r="E19" s="202"/>
      <c r="F19" s="11" t="s">
        <v>553</v>
      </c>
      <c r="G19" s="12" t="s">
        <v>555</v>
      </c>
      <c r="H19" s="12" t="s">
        <v>556</v>
      </c>
      <c r="I19" s="11" t="s">
        <v>557</v>
      </c>
      <c r="J19" s="28" t="s">
        <v>4</v>
      </c>
      <c r="K19" s="28" t="s">
        <v>5</v>
      </c>
    </row>
    <row r="20" spans="1:11" x14ac:dyDescent="0.25">
      <c r="A20" s="215">
        <v>1</v>
      </c>
      <c r="B20" s="216"/>
      <c r="C20" s="216"/>
      <c r="D20" s="216"/>
      <c r="E20" s="216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206" t="s">
        <v>16</v>
      </c>
      <c r="B21" s="217"/>
      <c r="C21" s="217"/>
      <c r="D21" s="217"/>
      <c r="E21" s="217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206" t="s">
        <v>17</v>
      </c>
      <c r="B22" s="218"/>
      <c r="C22" s="218"/>
      <c r="D22" s="218"/>
      <c r="E22" s="218"/>
      <c r="F22" s="15">
        <f>+'B.1 RAČUN FINANC EK'!C17</f>
        <v>2000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>
        <f t="shared" si="2"/>
        <v>0</v>
      </c>
      <c r="K22" s="17" t="e">
        <f t="shared" si="3"/>
        <v>#DIV/0!</v>
      </c>
    </row>
    <row r="23" spans="1:11" x14ac:dyDescent="0.25">
      <c r="A23" s="203" t="s">
        <v>18</v>
      </c>
      <c r="B23" s="204"/>
      <c r="C23" s="204"/>
      <c r="D23" s="204"/>
      <c r="E23" s="205"/>
      <c r="F23" s="18">
        <f>F21-F22</f>
        <v>-2000</v>
      </c>
      <c r="G23" s="19">
        <f>G21-G22</f>
        <v>0</v>
      </c>
      <c r="H23" s="19">
        <f>H21-H22</f>
        <v>0</v>
      </c>
      <c r="I23" s="18">
        <f>I21-I22</f>
        <v>0</v>
      </c>
      <c r="J23" s="18">
        <f t="shared" si="2"/>
        <v>0</v>
      </c>
      <c r="K23" s="18" t="e">
        <f t="shared" si="3"/>
        <v>#DIV/0!</v>
      </c>
    </row>
    <row r="24" spans="1:11" x14ac:dyDescent="0.25">
      <c r="A24" s="206" t="s">
        <v>19</v>
      </c>
      <c r="B24" s="218"/>
      <c r="C24" s="218"/>
      <c r="D24" s="218"/>
      <c r="E24" s="218"/>
      <c r="F24" s="112"/>
      <c r="G24" s="113">
        <v>715913</v>
      </c>
      <c r="H24" s="113">
        <v>715913</v>
      </c>
      <c r="I24" s="15">
        <v>3762005.84</v>
      </c>
      <c r="J24" s="17" t="e">
        <f t="shared" si="2"/>
        <v>#DIV/0!</v>
      </c>
      <c r="K24" s="17">
        <f t="shared" si="3"/>
        <v>525.4836607241383</v>
      </c>
    </row>
    <row r="25" spans="1:11" x14ac:dyDescent="0.25">
      <c r="A25" s="206" t="s">
        <v>20</v>
      </c>
      <c r="B25" s="218"/>
      <c r="C25" s="218"/>
      <c r="D25" s="218"/>
      <c r="E25" s="218"/>
      <c r="F25" s="112">
        <v>-210011.39</v>
      </c>
      <c r="G25" s="113">
        <v>-104519</v>
      </c>
      <c r="H25" s="113">
        <v>-104519</v>
      </c>
      <c r="I25" s="113">
        <v>-5604043.9199999999</v>
      </c>
      <c r="J25" s="17">
        <f t="shared" si="2"/>
        <v>2668.4476113414607</v>
      </c>
      <c r="K25" s="17">
        <f t="shared" si="3"/>
        <v>5361.746591528813</v>
      </c>
    </row>
    <row r="26" spans="1:11" x14ac:dyDescent="0.25">
      <c r="A26" s="203" t="s">
        <v>21</v>
      </c>
      <c r="B26" s="204"/>
      <c r="C26" s="204"/>
      <c r="D26" s="204"/>
      <c r="E26" s="205"/>
      <c r="F26" s="18">
        <f>+F23+F24+F25</f>
        <v>-212011.39</v>
      </c>
      <c r="G26" s="23">
        <f>+G23+G24+G25</f>
        <v>611394</v>
      </c>
      <c r="H26" s="23">
        <f>+H23+H24+H25</f>
        <v>611394</v>
      </c>
      <c r="I26" s="18">
        <f>+I23+I24+I25</f>
        <v>-1842038.08</v>
      </c>
      <c r="J26" s="18">
        <f t="shared" si="2"/>
        <v>868.83920717655792</v>
      </c>
      <c r="K26" s="18">
        <f t="shared" si="3"/>
        <v>-301.28494555065964</v>
      </c>
    </row>
    <row r="27" spans="1:11" x14ac:dyDescent="0.25">
      <c r="A27" s="221" t="s">
        <v>22</v>
      </c>
      <c r="B27" s="221"/>
      <c r="C27" s="221"/>
      <c r="D27" s="221"/>
      <c r="E27" s="221"/>
      <c r="F27" s="22">
        <f>+F16+F26</f>
        <v>5.8207660913467407E-10</v>
      </c>
      <c r="G27" s="23">
        <f>+G16+G26</f>
        <v>0</v>
      </c>
      <c r="H27" s="23">
        <f>+H16+H26</f>
        <v>0</v>
      </c>
      <c r="I27" s="22">
        <f>+I16+I26</f>
        <v>1.862645149230957E-9</v>
      </c>
      <c r="J27" s="18">
        <f t="shared" si="2"/>
        <v>320</v>
      </c>
      <c r="K27" s="18" t="e">
        <f t="shared" si="3"/>
        <v>#DIV/0!</v>
      </c>
    </row>
    <row r="29" spans="1:11" ht="23.25" customHeight="1" x14ac:dyDescent="0.25">
      <c r="A29" s="219"/>
      <c r="B29" s="219"/>
      <c r="C29" s="219"/>
      <c r="D29" s="219"/>
      <c r="E29" s="219"/>
      <c r="F29" s="219"/>
      <c r="G29" s="219"/>
      <c r="H29" s="219"/>
      <c r="I29" s="219"/>
      <c r="J29" s="219"/>
      <c r="K29" s="219"/>
    </row>
    <row r="30" spans="1:11" ht="20.25" customHeight="1" x14ac:dyDescent="0.25">
      <c r="A30" s="219" t="s">
        <v>558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</row>
    <row r="31" spans="1:11" ht="38.25" customHeight="1" x14ac:dyDescent="0.25">
      <c r="A31" s="219" t="s">
        <v>552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</row>
    <row r="32" spans="1:11" x14ac:dyDescent="0.25">
      <c r="A32" s="219"/>
      <c r="B32" s="219"/>
      <c r="C32" s="219"/>
      <c r="D32" s="219"/>
      <c r="E32" s="219"/>
      <c r="F32" s="219"/>
      <c r="G32" s="219"/>
      <c r="H32" s="219"/>
      <c r="I32" s="219"/>
      <c r="J32" s="219"/>
      <c r="K32" s="219"/>
    </row>
    <row r="33" spans="1:11" ht="31.5" customHeight="1" x14ac:dyDescent="0.25">
      <c r="A33" s="220" t="s">
        <v>559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0" sqref="F10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224" t="s">
        <v>0</v>
      </c>
      <c r="B1" s="224"/>
      <c r="C1" s="224"/>
      <c r="D1" s="224"/>
      <c r="E1" s="224"/>
      <c r="F1" s="224"/>
      <c r="G1" s="224"/>
      <c r="H1" s="224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224" t="s">
        <v>23</v>
      </c>
      <c r="B3" s="224"/>
      <c r="C3" s="224"/>
      <c r="D3" s="224"/>
      <c r="E3" s="224"/>
      <c r="F3" s="224"/>
      <c r="G3" s="224"/>
      <c r="H3" s="224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24" t="s">
        <v>24</v>
      </c>
      <c r="B5" s="224"/>
      <c r="C5" s="224"/>
      <c r="D5" s="224"/>
      <c r="E5" s="224"/>
      <c r="F5" s="224"/>
      <c r="G5" s="224"/>
      <c r="H5" s="22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23" t="s">
        <v>3</v>
      </c>
      <c r="B7" s="22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22">
        <v>1</v>
      </c>
      <c r="B8" s="22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6"/>
      <c r="B10" s="98" t="s">
        <v>25</v>
      </c>
      <c r="C10" s="89">
        <f>+C11+C70</f>
        <v>18251487.170000002</v>
      </c>
      <c r="D10" s="99">
        <f>+D11+D70</f>
        <v>42822417</v>
      </c>
      <c r="E10" s="99">
        <f>+E11+E70</f>
        <v>42822417</v>
      </c>
      <c r="F10" s="89">
        <f>+F11+F70</f>
        <v>21529115.860000003</v>
      </c>
      <c r="G10" s="89">
        <f>+F10/C10*100</f>
        <v>117.95814587310696</v>
      </c>
      <c r="H10" s="89">
        <f>+F10/E10*100</f>
        <v>50.275340273296585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0" t="s">
        <v>30</v>
      </c>
      <c r="B11" s="91" t="s">
        <v>31</v>
      </c>
      <c r="C11" s="92">
        <f>+C12+C34+C45+C51+C58+C65</f>
        <v>18251267.100000001</v>
      </c>
      <c r="D11" s="93">
        <f>+D12+D34+D45+D51+D58+D65</f>
        <v>42822417</v>
      </c>
      <c r="E11" s="93">
        <f>+E12+E34+E45+E51+E58+E65</f>
        <v>42822417</v>
      </c>
      <c r="F11" s="92">
        <f>+F12+F34+F45+F51+F58+F65</f>
        <v>21529034.540000003</v>
      </c>
      <c r="G11" s="94">
        <f>+F11/C11*100</f>
        <v>117.95912262990223</v>
      </c>
      <c r="H11" s="94">
        <f>+F11/E11*100</f>
        <v>50.275150372759214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78" t="s">
        <v>33</v>
      </c>
      <c r="B12" s="79" t="s">
        <v>34</v>
      </c>
      <c r="C12" s="75">
        <f>+C13+C15+C20+C23+C26+C29</f>
        <v>693171.84000000008</v>
      </c>
      <c r="D12" s="44">
        <v>1151517</v>
      </c>
      <c r="E12" s="44">
        <v>1151517</v>
      </c>
      <c r="F12" s="75">
        <f>+F13+F15+F20+F23+F26+F29</f>
        <v>1072990.78</v>
      </c>
      <c r="G12" s="75">
        <f>+F12/C12*100</f>
        <v>154.7943407510611</v>
      </c>
      <c r="H12" s="75">
        <f>+F12/E12*100</f>
        <v>93.180628683727633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6" t="s">
        <v>262</v>
      </c>
      <c r="B13" s="77" t="s">
        <v>263</v>
      </c>
      <c r="C13" s="75">
        <f>+C14</f>
        <v>9071.08</v>
      </c>
      <c r="D13" s="73"/>
      <c r="E13" s="73"/>
      <c r="F13" s="75">
        <f>+F14</f>
        <v>45985.82</v>
      </c>
      <c r="G13" s="75">
        <f t="shared" ref="G13:G72" si="0">+F13/C13*100</f>
        <v>506.94977885764428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9071.08</v>
      </c>
      <c r="D14" s="72"/>
      <c r="E14" s="72"/>
      <c r="F14" s="43">
        <v>45985.82</v>
      </c>
      <c r="G14" s="43">
        <f t="shared" si="0"/>
        <v>506.94977885764428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76" t="s">
        <v>35</v>
      </c>
      <c r="B15" s="77" t="s">
        <v>36</v>
      </c>
      <c r="C15" s="75">
        <f>SUM(C16:C19)</f>
        <v>149585.71</v>
      </c>
      <c r="D15" s="73"/>
      <c r="E15" s="73"/>
      <c r="F15" s="75">
        <f>SUM(F16:F19)</f>
        <v>111649.84999999999</v>
      </c>
      <c r="G15" s="75">
        <f t="shared" si="0"/>
        <v>74.639382331373767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>
        <v>85772.36</v>
      </c>
      <c r="D16" s="72"/>
      <c r="E16" s="72"/>
      <c r="F16" s="43">
        <v>9391.65</v>
      </c>
      <c r="G16" s="43">
        <f t="shared" si="0"/>
        <v>10.949506344468078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63813.35</v>
      </c>
      <c r="D18" s="72"/>
      <c r="E18" s="72"/>
      <c r="F18" s="43">
        <v>102258.2</v>
      </c>
      <c r="G18" s="43">
        <f t="shared" si="0"/>
        <v>160.24577929226407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6" t="s">
        <v>276</v>
      </c>
      <c r="B23" s="77" t="s">
        <v>277</v>
      </c>
      <c r="C23" s="75">
        <f>+C24+C25</f>
        <v>4400</v>
      </c>
      <c r="D23" s="73"/>
      <c r="E23" s="73"/>
      <c r="F23" s="75">
        <f>+F24+F25</f>
        <v>0</v>
      </c>
      <c r="G23" s="75">
        <f t="shared" si="0"/>
        <v>0</v>
      </c>
      <c r="H23" s="75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4400</v>
      </c>
      <c r="D24" s="72"/>
      <c r="E24" s="72"/>
      <c r="F24" s="43"/>
      <c r="G24" s="43">
        <f t="shared" si="0"/>
        <v>0</v>
      </c>
      <c r="H24" s="75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2"/>
      <c r="E25" s="72"/>
      <c r="F25" s="43"/>
      <c r="G25" s="43" t="e">
        <f t="shared" si="0"/>
        <v>#DIV/0!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">
      <c r="A29" s="76" t="s">
        <v>288</v>
      </c>
      <c r="B29" s="77" t="s">
        <v>196</v>
      </c>
      <c r="C29" s="75">
        <f>SUM(C30:C33)</f>
        <v>530115.05000000005</v>
      </c>
      <c r="D29" s="73"/>
      <c r="E29" s="73"/>
      <c r="F29" s="75">
        <f>SUM(F30:F33)</f>
        <v>915355.1100000001</v>
      </c>
      <c r="G29" s="75">
        <f t="shared" si="0"/>
        <v>172.67102867575633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332885.40000000002</v>
      </c>
      <c r="D30" s="73"/>
      <c r="E30" s="73"/>
      <c r="F30" s="43">
        <v>873496.68</v>
      </c>
      <c r="G30" s="43">
        <f t="shared" si="0"/>
        <v>262.40161929600998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>
        <v>5200</v>
      </c>
      <c r="D31" s="73"/>
      <c r="E31" s="73"/>
      <c r="F31" s="43"/>
      <c r="G31" s="43">
        <f t="shared" si="0"/>
        <v>0</v>
      </c>
      <c r="H31" s="75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192029.65</v>
      </c>
      <c r="D32" s="73"/>
      <c r="E32" s="73"/>
      <c r="F32" s="43">
        <v>41858.43</v>
      </c>
      <c r="G32" s="43">
        <f t="shared" si="0"/>
        <v>21.797899438966848</v>
      </c>
      <c r="H32" s="75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3"/>
      <c r="E33" s="73"/>
      <c r="F33" s="43"/>
      <c r="G33" s="43" t="e">
        <f t="shared" si="0"/>
        <v>#DIV/0!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78" t="s">
        <v>41</v>
      </c>
      <c r="B34" s="79" t="s">
        <v>42</v>
      </c>
      <c r="C34" s="75">
        <f>+C35+C42</f>
        <v>6143.19</v>
      </c>
      <c r="D34" s="44">
        <v>0</v>
      </c>
      <c r="E34" s="44">
        <v>0</v>
      </c>
      <c r="F34" s="75">
        <f>+F35+F42</f>
        <v>5716.73</v>
      </c>
      <c r="G34" s="75">
        <f>+F34/C34*100</f>
        <v>93.058004066291289</v>
      </c>
      <c r="H34" s="75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6" t="s">
        <v>43</v>
      </c>
      <c r="B35" s="77" t="s">
        <v>44</v>
      </c>
      <c r="C35" s="75">
        <f>SUM(C36:C41)</f>
        <v>6143.19</v>
      </c>
      <c r="D35" s="73"/>
      <c r="E35" s="73"/>
      <c r="F35" s="75">
        <f>SUM(F36:F41)</f>
        <v>5716.73</v>
      </c>
      <c r="G35" s="75">
        <f t="shared" si="0"/>
        <v>93.058004066291289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/>
      <c r="D36" s="73"/>
      <c r="E36" s="73"/>
      <c r="F36" s="43"/>
      <c r="G36" s="43" t="e">
        <f t="shared" si="0"/>
        <v>#DIV/0!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>
        <v>6143.19</v>
      </c>
      <c r="D39" s="73"/>
      <c r="E39" s="73"/>
      <c r="F39" s="43">
        <v>5716.73</v>
      </c>
      <c r="G39" s="43">
        <f t="shared" si="0"/>
        <v>93.058004066291289</v>
      </c>
      <c r="H39" s="75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5.5" x14ac:dyDescent="0.2">
      <c r="A45" s="78" t="s">
        <v>47</v>
      </c>
      <c r="B45" s="79" t="s">
        <v>48</v>
      </c>
      <c r="C45" s="75">
        <f>+C46+C48</f>
        <v>468655.73</v>
      </c>
      <c r="D45" s="44">
        <v>1472869</v>
      </c>
      <c r="E45" s="44">
        <v>1472869</v>
      </c>
      <c r="F45" s="75">
        <f>+F46+F48</f>
        <v>465077.67</v>
      </c>
      <c r="G45" s="75">
        <f>+F45/C45*100</f>
        <v>99.236526991785638</v>
      </c>
      <c r="H45" s="75">
        <f>+F45/E45*100</f>
        <v>31.576309230488249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49</v>
      </c>
      <c r="B48" s="77" t="s">
        <v>50</v>
      </c>
      <c r="C48" s="75">
        <f>+C49+C50</f>
        <v>468655.73</v>
      </c>
      <c r="D48" s="73"/>
      <c r="E48" s="73"/>
      <c r="F48" s="75">
        <f>+F49+F50</f>
        <v>465077.67</v>
      </c>
      <c r="G48" s="75">
        <f t="shared" si="0"/>
        <v>99.236526991785638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468655.73</v>
      </c>
      <c r="D50" s="73"/>
      <c r="E50" s="73"/>
      <c r="F50" s="43">
        <v>465077.67</v>
      </c>
      <c r="G50" s="43">
        <f t="shared" si="0"/>
        <v>99.236526991785638</v>
      </c>
      <c r="H50" s="75"/>
      <c r="I50" s="46"/>
      <c r="J50" s="46"/>
      <c r="K50" s="46"/>
      <c r="L50" s="46"/>
      <c r="M50" s="46"/>
      <c r="N50" s="46"/>
      <c r="O50" s="46"/>
    </row>
    <row r="51" spans="1:15" ht="25.5" x14ac:dyDescent="0.2">
      <c r="A51" s="78" t="s">
        <v>316</v>
      </c>
      <c r="B51" s="79" t="s">
        <v>317</v>
      </c>
      <c r="C51" s="75">
        <f>+C52+C55</f>
        <v>472200.92</v>
      </c>
      <c r="D51" s="44">
        <v>950400</v>
      </c>
      <c r="E51" s="44">
        <v>950400</v>
      </c>
      <c r="F51" s="75">
        <f>+F52+F55</f>
        <v>555695.80000000005</v>
      </c>
      <c r="G51" s="75">
        <f>+F51/C51*100</f>
        <v>117.68206635429684</v>
      </c>
      <c r="H51" s="75">
        <f>+F51/E51*100</f>
        <v>58.469675925925934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6" t="s">
        <v>318</v>
      </c>
      <c r="B52" s="77" t="s">
        <v>319</v>
      </c>
      <c r="C52" s="75">
        <f>+C53+C54</f>
        <v>460962.23</v>
      </c>
      <c r="D52" s="73"/>
      <c r="E52" s="73"/>
      <c r="F52" s="75">
        <f>+F53+F54</f>
        <v>545888.14</v>
      </c>
      <c r="G52" s="75">
        <f t="shared" si="0"/>
        <v>118.42361574830112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20488.3</v>
      </c>
      <c r="D53" s="73"/>
      <c r="E53" s="73"/>
      <c r="F53" s="43">
        <v>15569.59</v>
      </c>
      <c r="G53" s="43">
        <f t="shared" si="0"/>
        <v>75.992590893339127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440473.93</v>
      </c>
      <c r="D54" s="73"/>
      <c r="E54" s="73"/>
      <c r="F54" s="43">
        <v>530318.55000000005</v>
      </c>
      <c r="G54" s="43">
        <f t="shared" si="0"/>
        <v>120.39726164951465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76" t="s">
        <v>324</v>
      </c>
      <c r="B55" s="77" t="s">
        <v>325</v>
      </c>
      <c r="C55" s="75">
        <f>+C56+C57</f>
        <v>11238.69</v>
      </c>
      <c r="D55" s="73"/>
      <c r="E55" s="73"/>
      <c r="F55" s="75">
        <f>+F56+F57</f>
        <v>9807.66</v>
      </c>
      <c r="G55" s="75">
        <f t="shared" si="0"/>
        <v>87.266932355995223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11238.69</v>
      </c>
      <c r="D56" s="73"/>
      <c r="E56" s="73"/>
      <c r="F56" s="43">
        <v>9807.66</v>
      </c>
      <c r="G56" s="43">
        <f t="shared" si="0"/>
        <v>87.266932355995223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">
      <c r="A58" s="78">
        <v>67</v>
      </c>
      <c r="B58" s="79" t="s">
        <v>532</v>
      </c>
      <c r="C58" s="75">
        <f>+C59+C63</f>
        <v>16611095.42</v>
      </c>
      <c r="D58" s="44">
        <v>39247631</v>
      </c>
      <c r="E58" s="44">
        <v>39247631</v>
      </c>
      <c r="F58" s="75">
        <f>+F59+F63</f>
        <v>19427642.350000001</v>
      </c>
      <c r="G58" s="75">
        <f>+F58/C58*100</f>
        <v>116.9558169331135</v>
      </c>
      <c r="H58" s="75">
        <f>+F58/E58*100</f>
        <v>49.500165627831144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6">
        <v>671</v>
      </c>
      <c r="B59" s="77" t="s">
        <v>532</v>
      </c>
      <c r="C59" s="75">
        <f>+C60+C61+C62</f>
        <v>16611095.42</v>
      </c>
      <c r="D59" s="73"/>
      <c r="E59" s="73"/>
      <c r="F59" s="75">
        <f>+F60+F61+F62</f>
        <v>19427642.350000001</v>
      </c>
      <c r="G59" s="75">
        <f t="shared" si="0"/>
        <v>116.9558169331135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">
      <c r="A60" s="49">
        <v>6711</v>
      </c>
      <c r="B60" s="47" t="s">
        <v>533</v>
      </c>
      <c r="C60" s="115">
        <v>16611095.42</v>
      </c>
      <c r="D60" s="116"/>
      <c r="E60" s="116"/>
      <c r="F60" s="115">
        <v>19427642.350000001</v>
      </c>
      <c r="G60" s="115">
        <f t="shared" si="0"/>
        <v>116.9558169331135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">
      <c r="A61" s="49">
        <v>6712</v>
      </c>
      <c r="B61" s="47" t="s">
        <v>533</v>
      </c>
      <c r="C61" s="115"/>
      <c r="D61" s="116"/>
      <c r="E61" s="116"/>
      <c r="F61" s="115"/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">
      <c r="A62" s="49">
        <v>6714</v>
      </c>
      <c r="B62" s="47" t="s">
        <v>534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">
      <c r="A63" s="76">
        <v>673</v>
      </c>
      <c r="B63" s="77" t="s">
        <v>542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542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328</v>
      </c>
      <c r="B65" s="79" t="s">
        <v>329</v>
      </c>
      <c r="C65" s="75">
        <f>+C66+C68</f>
        <v>0</v>
      </c>
      <c r="D65" s="44"/>
      <c r="E65" s="44"/>
      <c r="F65" s="75">
        <f>+F66+F68</f>
        <v>1911.21</v>
      </c>
      <c r="G65" s="75" t="e">
        <f>+F65/C65*100</f>
        <v>#DIV/0!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">
      <c r="A68" s="76" t="s">
        <v>334</v>
      </c>
      <c r="B68" s="77" t="s">
        <v>335</v>
      </c>
      <c r="C68" s="75">
        <f>+C69</f>
        <v>0</v>
      </c>
      <c r="D68" s="73"/>
      <c r="E68" s="73"/>
      <c r="F68" s="75">
        <f>+F69</f>
        <v>1911.21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3"/>
      <c r="E69" s="73"/>
      <c r="F69" s="43">
        <v>1911.21</v>
      </c>
      <c r="G69" s="43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90" t="s">
        <v>337</v>
      </c>
      <c r="B70" s="91" t="s">
        <v>338</v>
      </c>
      <c r="C70" s="92">
        <f>+C71+C76</f>
        <v>220.07</v>
      </c>
      <c r="D70" s="93">
        <f>+D71+D76</f>
        <v>0</v>
      </c>
      <c r="E70" s="93">
        <f>+E71+E76</f>
        <v>0</v>
      </c>
      <c r="F70" s="92">
        <f>+F71+F76</f>
        <v>81.319999999999993</v>
      </c>
      <c r="G70" s="94">
        <f>+F70/C70*100</f>
        <v>36.951878947607575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78" t="s">
        <v>339</v>
      </c>
      <c r="B71" s="79" t="s">
        <v>340</v>
      </c>
      <c r="C71" s="75">
        <f>+C72+C74</f>
        <v>0</v>
      </c>
      <c r="D71" s="44">
        <v>0</v>
      </c>
      <c r="E71" s="44">
        <v>0</v>
      </c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">
      <c r="A76" s="78" t="s">
        <v>349</v>
      </c>
      <c r="B76" s="79" t="s">
        <v>350</v>
      </c>
      <c r="C76" s="75">
        <f>+C77+C80+C84+C87</f>
        <v>220.07</v>
      </c>
      <c r="D76" s="44">
        <v>0</v>
      </c>
      <c r="E76" s="44">
        <v>0</v>
      </c>
      <c r="F76" s="75">
        <f>+F77+F80+F84+F87</f>
        <v>81.319999999999993</v>
      </c>
      <c r="G76" s="75">
        <f>+F76/C76*100</f>
        <v>36.951878947607575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6" t="s">
        <v>351</v>
      </c>
      <c r="B77" s="77" t="s">
        <v>352</v>
      </c>
      <c r="C77" s="75">
        <f>+C78+C79</f>
        <v>170.07</v>
      </c>
      <c r="D77" s="73"/>
      <c r="E77" s="73"/>
      <c r="F77" s="75">
        <f>+F78+F79</f>
        <v>81.319999999999993</v>
      </c>
      <c r="G77" s="75">
        <f t="shared" si="1"/>
        <v>47.815605338978067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>
        <v>170.07</v>
      </c>
      <c r="D78" s="73"/>
      <c r="E78" s="73"/>
      <c r="F78" s="43">
        <v>81.319999999999993</v>
      </c>
      <c r="G78" s="43">
        <f>+F78/C78*100</f>
        <v>47.815605338978067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356</v>
      </c>
      <c r="B80" s="77" t="s">
        <v>357</v>
      </c>
      <c r="C80" s="75">
        <f>+C81+C82+C83</f>
        <v>50</v>
      </c>
      <c r="D80" s="73"/>
      <c r="E80" s="73"/>
      <c r="F80" s="75">
        <f>+F81+F82+F83</f>
        <v>0</v>
      </c>
      <c r="G80" s="75">
        <f t="shared" si="1"/>
        <v>0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50</v>
      </c>
      <c r="D81" s="73"/>
      <c r="E81" s="73"/>
      <c r="F81" s="43"/>
      <c r="G81" s="43">
        <f t="shared" si="1"/>
        <v>0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9" sqref="F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224" t="s">
        <v>0</v>
      </c>
      <c r="B1" s="224"/>
      <c r="C1" s="224"/>
      <c r="D1" s="224"/>
      <c r="E1" s="224"/>
      <c r="F1" s="224"/>
      <c r="G1" s="224"/>
      <c r="H1" s="224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224" t="s">
        <v>23</v>
      </c>
      <c r="B3" s="224"/>
      <c r="C3" s="224"/>
      <c r="D3" s="224"/>
      <c r="E3" s="224"/>
      <c r="F3" s="224"/>
      <c r="G3" s="224"/>
      <c r="H3" s="224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224" t="s">
        <v>24</v>
      </c>
      <c r="B5" s="224"/>
      <c r="C5" s="224"/>
      <c r="D5" s="224"/>
      <c r="E5" s="224"/>
      <c r="F5" s="224"/>
      <c r="G5" s="224"/>
      <c r="H5" s="224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223" t="s">
        <v>3</v>
      </c>
      <c r="B7" s="22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22">
        <v>1</v>
      </c>
      <c r="B8" s="22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6"/>
      <c r="B9" s="97" t="s">
        <v>80</v>
      </c>
      <c r="C9" s="89">
        <f>+C10+C113</f>
        <v>18039475.780000001</v>
      </c>
      <c r="D9" s="89">
        <f>+D10+D113</f>
        <v>43433811</v>
      </c>
      <c r="E9" s="89">
        <f>+E10+E113</f>
        <v>43433811</v>
      </c>
      <c r="F9" s="89">
        <f>+F10+F113</f>
        <v>19687077.780000001</v>
      </c>
      <c r="G9" s="89">
        <f t="shared" ref="G9:G72" si="0">+F9/C9*100</f>
        <v>109.13331418325727</v>
      </c>
      <c r="H9" s="89">
        <f>+F9/D9*100</f>
        <v>45.326618426368341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0" t="s">
        <v>81</v>
      </c>
      <c r="B10" s="91" t="s">
        <v>82</v>
      </c>
      <c r="C10" s="92">
        <f>+C11++C23+C56+C65+C73+C90+C98</f>
        <v>17878520.859999999</v>
      </c>
      <c r="D10" s="93">
        <f>+D11++D23+D56+D65+D73+D90+D98</f>
        <v>42711749</v>
      </c>
      <c r="E10" s="93">
        <f>+E11++E23+E56+E65+E73+E90+E98</f>
        <v>42711749</v>
      </c>
      <c r="F10" s="92">
        <f>+F11++F23+F56+F65+F73+F90+F98</f>
        <v>19442455.27</v>
      </c>
      <c r="G10" s="92">
        <f>+F10/C10*100</f>
        <v>108.74756039521718</v>
      </c>
      <c r="H10" s="92">
        <f>+F10/D10*100</f>
        <v>45.520157158630987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78" t="s">
        <v>83</v>
      </c>
      <c r="B11" s="79" t="s">
        <v>84</v>
      </c>
      <c r="C11" s="75">
        <f>+C12+C17+C19</f>
        <v>16133887.119999999</v>
      </c>
      <c r="D11" s="44">
        <v>36247864</v>
      </c>
      <c r="E11" s="44">
        <v>36247864</v>
      </c>
      <c r="F11" s="75">
        <f>+F12+F17+F19</f>
        <v>17278842.48</v>
      </c>
      <c r="G11" s="75">
        <f t="shared" si="0"/>
        <v>107.09658714904906</v>
      </c>
      <c r="H11" s="75">
        <f>+F11/D11*100</f>
        <v>47.668581188673627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6" t="s">
        <v>85</v>
      </c>
      <c r="B12" s="77" t="s">
        <v>86</v>
      </c>
      <c r="C12" s="75">
        <f>SUM(C13:C16)</f>
        <v>13396396.470000001</v>
      </c>
      <c r="D12" s="73"/>
      <c r="E12" s="73"/>
      <c r="F12" s="75">
        <f>SUM(F13:F16)</f>
        <v>14341931.620000001</v>
      </c>
      <c r="G12" s="75">
        <f t="shared" si="0"/>
        <v>107.05813053620381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13351909.970000001</v>
      </c>
      <c r="D13" s="72"/>
      <c r="E13" s="72"/>
      <c r="F13" s="43">
        <v>14300452.130000001</v>
      </c>
      <c r="G13" s="43">
        <f t="shared" si="0"/>
        <v>107.1041683334538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>
        <v>23586.34</v>
      </c>
      <c r="D14" s="72"/>
      <c r="E14" s="72"/>
      <c r="F14" s="43">
        <v>21740.49</v>
      </c>
      <c r="G14" s="43">
        <f t="shared" si="0"/>
        <v>92.174071941640804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20900.16</v>
      </c>
      <c r="D15" s="72"/>
      <c r="E15" s="72"/>
      <c r="F15" s="43">
        <v>19739</v>
      </c>
      <c r="G15" s="43">
        <f t="shared" si="0"/>
        <v>94.444253058349787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0</v>
      </c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">
      <c r="A17" s="76" t="s">
        <v>91</v>
      </c>
      <c r="B17" s="77" t="s">
        <v>92</v>
      </c>
      <c r="C17" s="75">
        <f>+C18</f>
        <v>531133.12</v>
      </c>
      <c r="D17" s="73"/>
      <c r="E17" s="73"/>
      <c r="F17" s="75">
        <f>+F18</f>
        <v>567109.57999999996</v>
      </c>
      <c r="G17" s="75">
        <f t="shared" si="0"/>
        <v>106.77352976971197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531133.12</v>
      </c>
      <c r="D18" s="72"/>
      <c r="E18" s="72"/>
      <c r="F18" s="43">
        <v>567109.57999999996</v>
      </c>
      <c r="G18" s="43">
        <f t="shared" si="0"/>
        <v>106.77352976971197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">
      <c r="A19" s="76" t="s">
        <v>94</v>
      </c>
      <c r="B19" s="77" t="s">
        <v>95</v>
      </c>
      <c r="C19" s="75">
        <f>SUM(C20:C22)</f>
        <v>2206357.5299999998</v>
      </c>
      <c r="D19" s="73"/>
      <c r="E19" s="73"/>
      <c r="F19" s="75">
        <f>SUM(F20:F22)</f>
        <v>2369801.2799999998</v>
      </c>
      <c r="G19" s="75">
        <f t="shared" si="0"/>
        <v>107.40785424744827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2206357.5299999998</v>
      </c>
      <c r="D21" s="72"/>
      <c r="E21" s="72"/>
      <c r="F21" s="43">
        <v>2369801.2799999998</v>
      </c>
      <c r="G21" s="43">
        <f t="shared" si="0"/>
        <v>107.40785424744827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2"/>
      <c r="E22" s="72"/>
      <c r="F22" s="43"/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">
      <c r="A23" s="78" t="s">
        <v>98</v>
      </c>
      <c r="B23" s="79" t="s">
        <v>99</v>
      </c>
      <c r="C23" s="75">
        <f>+C24+C29+C36+C46+C48</f>
        <v>1638353.6900000002</v>
      </c>
      <c r="D23" s="44">
        <v>6376627</v>
      </c>
      <c r="E23" s="44">
        <v>6376627</v>
      </c>
      <c r="F23" s="75">
        <f>+F24+F29+F36+F46+F48</f>
        <v>2124568.13</v>
      </c>
      <c r="G23" s="75">
        <f t="shared" si="0"/>
        <v>129.67701314848563</v>
      </c>
      <c r="H23" s="75">
        <f>+F23/D23*100</f>
        <v>33.318055611532557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6" t="s">
        <v>100</v>
      </c>
      <c r="B24" s="77" t="s">
        <v>101</v>
      </c>
      <c r="C24" s="75">
        <f>SUM(C25:C28)</f>
        <v>392554.35000000003</v>
      </c>
      <c r="D24" s="73"/>
      <c r="E24" s="73"/>
      <c r="F24" s="75">
        <f>SUM(F25:F28)</f>
        <v>538575.71</v>
      </c>
      <c r="G24" s="75">
        <f t="shared" si="0"/>
        <v>137.19774344622596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164243.51999999999</v>
      </c>
      <c r="D25" s="72"/>
      <c r="E25" s="72"/>
      <c r="F25" s="43">
        <v>287542.27</v>
      </c>
      <c r="G25" s="43">
        <f t="shared" si="0"/>
        <v>175.07069380880296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201448.99</v>
      </c>
      <c r="D26" s="72"/>
      <c r="E26" s="72"/>
      <c r="F26" s="43">
        <v>211382.63</v>
      </c>
      <c r="G26" s="43">
        <f t="shared" si="0"/>
        <v>104.93109446714031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26002.34</v>
      </c>
      <c r="D27" s="72"/>
      <c r="E27" s="72"/>
      <c r="F27" s="43">
        <v>38582.31</v>
      </c>
      <c r="G27" s="43">
        <f t="shared" si="0"/>
        <v>148.38014578687918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859.5</v>
      </c>
      <c r="D28" s="72"/>
      <c r="E28" s="72"/>
      <c r="F28" s="43">
        <v>1068.5</v>
      </c>
      <c r="G28" s="43">
        <f t="shared" si="0"/>
        <v>124.31646305991855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">
      <c r="A29" s="76" t="s">
        <v>110</v>
      </c>
      <c r="B29" s="77" t="s">
        <v>111</v>
      </c>
      <c r="C29" s="75">
        <f>SUM(C30:C35)</f>
        <v>330003.65999999997</v>
      </c>
      <c r="D29" s="73"/>
      <c r="E29" s="73"/>
      <c r="F29" s="75">
        <f>SUM(F30:F35)</f>
        <v>330806.00000000006</v>
      </c>
      <c r="G29" s="75">
        <f t="shared" si="0"/>
        <v>100.24313063679358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120136.55</v>
      </c>
      <c r="D30" s="72"/>
      <c r="E30" s="72"/>
      <c r="F30" s="43">
        <v>111336.1</v>
      </c>
      <c r="G30" s="43">
        <f t="shared" si="0"/>
        <v>92.674627330317051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0</v>
      </c>
      <c r="D31" s="72"/>
      <c r="E31" s="72"/>
      <c r="F31" s="43">
        <v>475.94</v>
      </c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195835.33</v>
      </c>
      <c r="D32" s="72"/>
      <c r="E32" s="72"/>
      <c r="F32" s="43">
        <v>193660.63</v>
      </c>
      <c r="G32" s="43">
        <f t="shared" si="0"/>
        <v>98.889526215724217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10974.72</v>
      </c>
      <c r="D33" s="72"/>
      <c r="E33" s="72"/>
      <c r="F33" s="43">
        <v>24672.37</v>
      </c>
      <c r="G33" s="43">
        <f t="shared" si="0"/>
        <v>224.8109291170982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480.83</v>
      </c>
      <c r="D34" s="72"/>
      <c r="E34" s="72"/>
      <c r="F34" s="43">
        <v>94.45</v>
      </c>
      <c r="G34" s="43">
        <f t="shared" si="0"/>
        <v>19.643117109997295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2576.23</v>
      </c>
      <c r="D35" s="72"/>
      <c r="E35" s="72"/>
      <c r="F35" s="43">
        <v>566.51</v>
      </c>
      <c r="G35" s="43">
        <f t="shared" si="0"/>
        <v>21.989884443547353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">
      <c r="A36" s="76" t="s">
        <v>122</v>
      </c>
      <c r="B36" s="77" t="s">
        <v>123</v>
      </c>
      <c r="C36" s="75">
        <f>SUM(C37:C45)</f>
        <v>751632.57</v>
      </c>
      <c r="D36" s="73"/>
      <c r="E36" s="73"/>
      <c r="F36" s="75">
        <f>SUM(F37:F45)</f>
        <v>1045907.99</v>
      </c>
      <c r="G36" s="75">
        <f t="shared" si="0"/>
        <v>139.15149924916108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53581.87</v>
      </c>
      <c r="D37" s="72"/>
      <c r="E37" s="72"/>
      <c r="F37" s="43">
        <v>60518.19</v>
      </c>
      <c r="G37" s="43">
        <f t="shared" si="0"/>
        <v>112.94527421308737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49763.66</v>
      </c>
      <c r="D38" s="72"/>
      <c r="E38" s="72"/>
      <c r="F38" s="43">
        <v>79518.149999999994</v>
      </c>
      <c r="G38" s="43">
        <f t="shared" si="0"/>
        <v>159.79160294881845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21161.22</v>
      </c>
      <c r="D39" s="72"/>
      <c r="E39" s="72"/>
      <c r="F39" s="43">
        <v>43675</v>
      </c>
      <c r="G39" s="43">
        <f t="shared" si="0"/>
        <v>206.39169197239099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38956.67</v>
      </c>
      <c r="D40" s="72"/>
      <c r="E40" s="72"/>
      <c r="F40" s="43">
        <v>36761.18</v>
      </c>
      <c r="G40" s="43">
        <f t="shared" si="0"/>
        <v>94.364277028811756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30494.720000000001</v>
      </c>
      <c r="D41" s="72"/>
      <c r="E41" s="72"/>
      <c r="F41" s="43">
        <v>63735.87</v>
      </c>
      <c r="G41" s="43">
        <f t="shared" si="0"/>
        <v>209.00624763893552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0</v>
      </c>
      <c r="D42" s="72"/>
      <c r="E42" s="72"/>
      <c r="F42" s="43">
        <v>4922.25</v>
      </c>
      <c r="G42" s="43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430960.06</v>
      </c>
      <c r="D43" s="72"/>
      <c r="E43" s="72"/>
      <c r="F43" s="43">
        <v>625421.9</v>
      </c>
      <c r="G43" s="43">
        <f t="shared" si="0"/>
        <v>145.12293784254624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19652.150000000001</v>
      </c>
      <c r="D44" s="72"/>
      <c r="E44" s="72"/>
      <c r="F44" s="43">
        <v>37441.35</v>
      </c>
      <c r="G44" s="43">
        <f t="shared" si="0"/>
        <v>190.52037563320042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107062.22</v>
      </c>
      <c r="D45" s="72"/>
      <c r="E45" s="72"/>
      <c r="F45" s="43">
        <v>93914.1</v>
      </c>
      <c r="G45" s="43">
        <f t="shared" si="0"/>
        <v>87.71917862342103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">
      <c r="A46" s="76" t="s">
        <v>142</v>
      </c>
      <c r="B46" s="77" t="s">
        <v>143</v>
      </c>
      <c r="C46" s="75">
        <f>+C47</f>
        <v>78476.62</v>
      </c>
      <c r="D46" s="73"/>
      <c r="E46" s="73"/>
      <c r="F46" s="75">
        <f>+F47</f>
        <v>144101.81</v>
      </c>
      <c r="G46" s="75">
        <f t="shared" si="0"/>
        <v>183.62387421884378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78476.62</v>
      </c>
      <c r="D47" s="72"/>
      <c r="E47" s="72"/>
      <c r="F47" s="43">
        <v>144101.81</v>
      </c>
      <c r="G47" s="43">
        <f t="shared" si="0"/>
        <v>183.62387421884378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">
      <c r="A48" s="76" t="s">
        <v>145</v>
      </c>
      <c r="B48" s="77" t="s">
        <v>146</v>
      </c>
      <c r="C48" s="75">
        <f>SUM(C49:C55)</f>
        <v>85686.49</v>
      </c>
      <c r="D48" s="73"/>
      <c r="E48" s="73"/>
      <c r="F48" s="75">
        <f>SUM(F49:F55)</f>
        <v>65176.62</v>
      </c>
      <c r="G48" s="75">
        <f t="shared" si="0"/>
        <v>76.064056305725671</v>
      </c>
      <c r="H48" s="75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2"/>
      <c r="E49" s="72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>
        <v>804.12</v>
      </c>
      <c r="D50" s="72"/>
      <c r="E50" s="72"/>
      <c r="F50" s="43">
        <v>1191.3699999999999</v>
      </c>
      <c r="G50" s="43">
        <f t="shared" si="0"/>
        <v>148.15823508929014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53011.5</v>
      </c>
      <c r="D51" s="72"/>
      <c r="E51" s="72"/>
      <c r="F51" s="43">
        <v>35187.15</v>
      </c>
      <c r="G51" s="43">
        <f t="shared" si="0"/>
        <v>66.376446620073011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4155.51</v>
      </c>
      <c r="D52" s="72"/>
      <c r="E52" s="72"/>
      <c r="F52" s="43">
        <v>5975.63</v>
      </c>
      <c r="G52" s="43">
        <f t="shared" si="0"/>
        <v>143.80015930655924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11675.27</v>
      </c>
      <c r="D53" s="72"/>
      <c r="E53" s="72"/>
      <c r="F53" s="43">
        <v>17677.13</v>
      </c>
      <c r="G53" s="43">
        <f t="shared" si="0"/>
        <v>151.40660558599501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>
        <v>2500</v>
      </c>
      <c r="D54" s="72"/>
      <c r="E54" s="72"/>
      <c r="F54" s="43">
        <v>859.29</v>
      </c>
      <c r="G54" s="43">
        <f t="shared" si="0"/>
        <v>34.371599999999994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13540.09</v>
      </c>
      <c r="D55" s="72"/>
      <c r="E55" s="72"/>
      <c r="F55" s="43">
        <v>4286.05</v>
      </c>
      <c r="G55" s="43">
        <f t="shared" si="0"/>
        <v>31.654516328916575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">
      <c r="A56" s="78" t="s">
        <v>160</v>
      </c>
      <c r="B56" s="79" t="s">
        <v>161</v>
      </c>
      <c r="C56" s="75">
        <f>+C57+C60</f>
        <v>17136.86</v>
      </c>
      <c r="D56" s="44">
        <v>10133</v>
      </c>
      <c r="E56" s="44">
        <v>10133</v>
      </c>
      <c r="F56" s="75">
        <f>+F57+F60</f>
        <v>9458.6400000000012</v>
      </c>
      <c r="G56" s="75">
        <f t="shared" si="0"/>
        <v>55.194708949014007</v>
      </c>
      <c r="H56" s="75">
        <f>+F56/D56*100</f>
        <v>93.344912661600716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">
      <c r="A60" s="76" t="s">
        <v>162</v>
      </c>
      <c r="B60" s="77" t="s">
        <v>163</v>
      </c>
      <c r="C60" s="75">
        <f>SUM(C61:C64)</f>
        <v>17136.86</v>
      </c>
      <c r="D60" s="73"/>
      <c r="E60" s="73"/>
      <c r="F60" s="75">
        <f>SUM(F61:F64)</f>
        <v>9458.6400000000012</v>
      </c>
      <c r="G60" s="75">
        <f t="shared" si="0"/>
        <v>55.194708949014007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5276.4</v>
      </c>
      <c r="D61" s="72"/>
      <c r="E61" s="72"/>
      <c r="F61" s="43">
        <v>5240.3900000000003</v>
      </c>
      <c r="G61" s="43">
        <f t="shared" si="0"/>
        <v>99.317527101811848</v>
      </c>
      <c r="H61" s="75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433.85</v>
      </c>
      <c r="D62" s="72"/>
      <c r="E62" s="72"/>
      <c r="F62" s="43">
        <v>2379.9</v>
      </c>
      <c r="G62" s="43">
        <f t="shared" si="0"/>
        <v>548.55364757404641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11.62</v>
      </c>
      <c r="D63" s="72"/>
      <c r="E63" s="72"/>
      <c r="F63" s="43">
        <v>557.92999999999995</v>
      </c>
      <c r="G63" s="43">
        <f t="shared" si="0"/>
        <v>4801.4629948364882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>
        <v>11414.99</v>
      </c>
      <c r="D64" s="72"/>
      <c r="E64" s="72"/>
      <c r="F64" s="43">
        <v>1280.42</v>
      </c>
      <c r="G64" s="43">
        <f t="shared" si="0"/>
        <v>11.217005008326771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">
      <c r="A65" s="78" t="s">
        <v>166</v>
      </c>
      <c r="B65" s="79" t="s">
        <v>167</v>
      </c>
      <c r="C65" s="75">
        <f>+C66+C68+C71</f>
        <v>0</v>
      </c>
      <c r="D65" s="44">
        <v>0</v>
      </c>
      <c r="E65" s="44">
        <v>0</v>
      </c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">
      <c r="A73" s="78" t="s">
        <v>175</v>
      </c>
      <c r="B73" s="79" t="s">
        <v>176</v>
      </c>
      <c r="C73" s="75">
        <f>+C74+C76+C78+C80+C83+C85</f>
        <v>11632.71</v>
      </c>
      <c r="D73" s="44">
        <v>9800</v>
      </c>
      <c r="E73" s="44">
        <v>9800</v>
      </c>
      <c r="F73" s="75">
        <f>+F74+F76+F78+F80+F83+F85</f>
        <v>7848.88</v>
      </c>
      <c r="G73" s="75">
        <f t="shared" ref="G73:G136" si="1">+F73/C73*100</f>
        <v>67.472497810054591</v>
      </c>
      <c r="H73" s="75">
        <f>+F73/D73*100</f>
        <v>80.090612244897969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">
      <c r="A85" s="76" t="s">
        <v>195</v>
      </c>
      <c r="B85" s="77" t="s">
        <v>196</v>
      </c>
      <c r="C85" s="75">
        <f>SUM(C86:C89)</f>
        <v>11632.71</v>
      </c>
      <c r="D85" s="73"/>
      <c r="E85" s="73"/>
      <c r="F85" s="75">
        <f>SUM(F86:F89)</f>
        <v>7848.88</v>
      </c>
      <c r="G85" s="75">
        <f t="shared" si="1"/>
        <v>67.472497810054591</v>
      </c>
      <c r="H85" s="75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2"/>
      <c r="E86" s="72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11632.71</v>
      </c>
      <c r="D88" s="73"/>
      <c r="E88" s="73"/>
      <c r="F88" s="43">
        <v>7848.88</v>
      </c>
      <c r="G88" s="43">
        <f t="shared" si="1"/>
        <v>67.472497810054591</v>
      </c>
      <c r="H88" s="75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5.5" x14ac:dyDescent="0.2">
      <c r="A90" s="78" t="s">
        <v>203</v>
      </c>
      <c r="B90" s="79" t="s">
        <v>204</v>
      </c>
      <c r="C90" s="75">
        <f>+C91+C94</f>
        <v>69100.259999999995</v>
      </c>
      <c r="D90" s="44">
        <v>29825</v>
      </c>
      <c r="E90" s="44">
        <v>29825</v>
      </c>
      <c r="F90" s="75">
        <f>+F91+F94</f>
        <v>16717.14</v>
      </c>
      <c r="G90" s="75">
        <f t="shared" si="1"/>
        <v>24.192586250760854</v>
      </c>
      <c r="H90" s="75">
        <f>+F90/D90*100</f>
        <v>56.050762782900257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">
      <c r="A94" s="76" t="s">
        <v>205</v>
      </c>
      <c r="B94" s="77" t="s">
        <v>206</v>
      </c>
      <c r="C94" s="75">
        <f>SUM(C95:C97)</f>
        <v>69100.259999999995</v>
      </c>
      <c r="D94" s="73"/>
      <c r="E94" s="73"/>
      <c r="F94" s="75">
        <f>SUM(F95:F97)</f>
        <v>16717.14</v>
      </c>
      <c r="G94" s="75">
        <f t="shared" si="1"/>
        <v>24.192586250760854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69100.259999999995</v>
      </c>
      <c r="D95" s="73"/>
      <c r="E95" s="73"/>
      <c r="F95" s="43">
        <v>16717.14</v>
      </c>
      <c r="G95" s="43">
        <f t="shared" si="1"/>
        <v>24.192586250760854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">
      <c r="A98" s="78" t="s">
        <v>209</v>
      </c>
      <c r="B98" s="79" t="s">
        <v>210</v>
      </c>
      <c r="C98" s="75">
        <f>+C99+C103+C107</f>
        <v>8410.2199999999993</v>
      </c>
      <c r="D98" s="44">
        <v>37500</v>
      </c>
      <c r="E98" s="44">
        <v>37500</v>
      </c>
      <c r="F98" s="75">
        <f>+F99+F103+F107</f>
        <v>5020</v>
      </c>
      <c r="G98" s="75">
        <f t="shared" si="1"/>
        <v>59.689282801163344</v>
      </c>
      <c r="H98" s="75">
        <f>+F98/D98*100</f>
        <v>13.386666666666667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6" t="s">
        <v>211</v>
      </c>
      <c r="B99" s="77" t="s">
        <v>212</v>
      </c>
      <c r="C99" s="75">
        <f>SUM(C100:C102)</f>
        <v>8410.2199999999993</v>
      </c>
      <c r="D99" s="73"/>
      <c r="E99" s="73"/>
      <c r="F99" s="75">
        <f>SUM(F100:F102)</f>
        <v>5020</v>
      </c>
      <c r="G99" s="75">
        <f t="shared" si="1"/>
        <v>59.689282801163344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>
        <v>5000</v>
      </c>
      <c r="D100" s="73"/>
      <c r="E100" s="73"/>
      <c r="F100" s="43">
        <v>5020</v>
      </c>
      <c r="G100" s="43">
        <f t="shared" si="1"/>
        <v>100.4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>
        <v>3410.22</v>
      </c>
      <c r="D102" s="73"/>
      <c r="E102" s="73"/>
      <c r="F102" s="43"/>
      <c r="G102" s="43">
        <f t="shared" si="1"/>
        <v>0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">
      <c r="A113" s="90" t="s">
        <v>57</v>
      </c>
      <c r="B113" s="91" t="s">
        <v>227</v>
      </c>
      <c r="C113" s="92">
        <f>+C114+C121+C148+C151+C154</f>
        <v>160954.92000000001</v>
      </c>
      <c r="D113" s="93">
        <f>+D114+D121+D148+D151+D154</f>
        <v>722062</v>
      </c>
      <c r="E113" s="93">
        <f>+E114+E121+E148+E151+E154</f>
        <v>722062</v>
      </c>
      <c r="F113" s="92">
        <f>+F114+F121+F148+F151+F154</f>
        <v>244622.51</v>
      </c>
      <c r="G113" s="92">
        <f t="shared" si="1"/>
        <v>151.9820021655753</v>
      </c>
      <c r="H113" s="92">
        <f>+F113/D113*100</f>
        <v>33.878324852990467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78" t="s">
        <v>59</v>
      </c>
      <c r="B114" s="79" t="s">
        <v>228</v>
      </c>
      <c r="C114" s="75">
        <f>+C115+C117</f>
        <v>4086.63</v>
      </c>
      <c r="D114" s="44">
        <v>96091</v>
      </c>
      <c r="E114" s="44">
        <v>96091</v>
      </c>
      <c r="F114" s="75">
        <f>+F115+F117</f>
        <v>14179.93</v>
      </c>
      <c r="G114" s="75">
        <f t="shared" si="1"/>
        <v>346.98345580588403</v>
      </c>
      <c r="H114" s="75">
        <f>+F114/D114*100</f>
        <v>14.756772226327127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">
      <c r="A117" s="76" t="s">
        <v>229</v>
      </c>
      <c r="B117" s="77" t="s">
        <v>230</v>
      </c>
      <c r="C117" s="75">
        <f>+C118+C119+C120</f>
        <v>4086.63</v>
      </c>
      <c r="D117" s="73"/>
      <c r="E117" s="73"/>
      <c r="F117" s="75">
        <f>+F118+F119+F120</f>
        <v>14179.93</v>
      </c>
      <c r="G117" s="75">
        <f t="shared" si="1"/>
        <v>346.98345580588403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>
        <v>4086.63</v>
      </c>
      <c r="D118" s="73"/>
      <c r="E118" s="73"/>
      <c r="F118" s="43">
        <v>3179.93</v>
      </c>
      <c r="G118" s="43">
        <f t="shared" si="1"/>
        <v>77.81301463553099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3"/>
      <c r="E119" s="73"/>
      <c r="F119" s="43"/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3"/>
      <c r="E120" s="73"/>
      <c r="F120" s="43">
        <v>11000</v>
      </c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">
      <c r="A121" s="78" t="s">
        <v>233</v>
      </c>
      <c r="B121" s="79" t="s">
        <v>234</v>
      </c>
      <c r="C121" s="75">
        <f>+C122+C126+C134+C137+C141+C144</f>
        <v>156868.29</v>
      </c>
      <c r="D121" s="44">
        <v>522026</v>
      </c>
      <c r="E121" s="44">
        <v>522026</v>
      </c>
      <c r="F121" s="75">
        <f>+F122+F126+F134+F137+F141+F144</f>
        <v>230442.58000000002</v>
      </c>
      <c r="G121" s="75">
        <f t="shared" si="1"/>
        <v>146.90195194962604</v>
      </c>
      <c r="H121" s="75">
        <f>+F121/D121*100</f>
        <v>44.143889384819914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6" t="s">
        <v>235</v>
      </c>
      <c r="B122" s="77" t="s">
        <v>236</v>
      </c>
      <c r="C122" s="75">
        <f>SUM(C123:C125)</f>
        <v>0</v>
      </c>
      <c r="D122" s="73"/>
      <c r="E122" s="73"/>
      <c r="F122" s="75">
        <f>SUM(F123:F125)</f>
        <v>0</v>
      </c>
      <c r="G122" s="75" t="e">
        <f t="shared" si="1"/>
        <v>#DIV/0!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3"/>
      <c r="E123" s="73"/>
      <c r="F123" s="43"/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3"/>
      <c r="E124" s="73"/>
      <c r="F124" s="43"/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3"/>
      <c r="E125" s="73"/>
      <c r="F125" s="43"/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">
      <c r="A126" s="76" t="s">
        <v>239</v>
      </c>
      <c r="B126" s="77" t="s">
        <v>240</v>
      </c>
      <c r="C126" s="75">
        <f>SUM(C127:C133)</f>
        <v>91662.64</v>
      </c>
      <c r="D126" s="73"/>
      <c r="E126" s="73"/>
      <c r="F126" s="75">
        <f>SUM(F127:F133)</f>
        <v>188117.47</v>
      </c>
      <c r="G126" s="75">
        <f t="shared" si="1"/>
        <v>205.22807329136495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22875</v>
      </c>
      <c r="D127" s="73"/>
      <c r="E127" s="73"/>
      <c r="F127" s="43">
        <v>164259.21</v>
      </c>
      <c r="G127" s="43">
        <f t="shared" si="1"/>
        <v>718.07304918032787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292.49</v>
      </c>
      <c r="D128" s="73"/>
      <c r="E128" s="73"/>
      <c r="F128" s="43">
        <v>502.87</v>
      </c>
      <c r="G128" s="43">
        <f t="shared" si="1"/>
        <v>171.92724537591027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3"/>
      <c r="E129" s="73"/>
      <c r="F129" s="43"/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3"/>
      <c r="E130" s="73"/>
      <c r="F130" s="43"/>
      <c r="G130" s="43" t="e">
        <f t="shared" si="1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65693.789999999994</v>
      </c>
      <c r="D131" s="73"/>
      <c r="E131" s="73"/>
      <c r="F131" s="43">
        <v>14962.86</v>
      </c>
      <c r="G131" s="43">
        <f t="shared" si="1"/>
        <v>22.776673411596441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3"/>
      <c r="E132" s="73"/>
      <c r="F132" s="43"/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2801.36</v>
      </c>
      <c r="D133" s="73"/>
      <c r="E133" s="73"/>
      <c r="F133" s="43">
        <v>8392.5300000000007</v>
      </c>
      <c r="G133" s="43">
        <f t="shared" si="1"/>
        <v>299.58770025987377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">
      <c r="A134" s="76" t="s">
        <v>444</v>
      </c>
      <c r="B134" s="77" t="s">
        <v>445</v>
      </c>
      <c r="C134" s="75">
        <f>+C135+C136</f>
        <v>3348</v>
      </c>
      <c r="D134" s="73"/>
      <c r="E134" s="73"/>
      <c r="F134" s="75">
        <f>+F135+F136</f>
        <v>1159</v>
      </c>
      <c r="G134" s="75">
        <f t="shared" si="1"/>
        <v>34.617682198327358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>
        <v>3348</v>
      </c>
      <c r="D135" s="73"/>
      <c r="E135" s="73"/>
      <c r="F135" s="43">
        <v>1159</v>
      </c>
      <c r="G135" s="43">
        <f t="shared" si="1"/>
        <v>34.617682198327358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">
      <c r="A137" s="76" t="s">
        <v>448</v>
      </c>
      <c r="B137" s="77" t="s">
        <v>449</v>
      </c>
      <c r="C137" s="75">
        <f>+C138+C139+C140</f>
        <v>61857.65</v>
      </c>
      <c r="D137" s="73"/>
      <c r="E137" s="73"/>
      <c r="F137" s="75">
        <f>+F138+F139+F140</f>
        <v>41166.11</v>
      </c>
      <c r="G137" s="75">
        <f t="shared" ref="G137:G157" si="2">+F137/C137*100</f>
        <v>66.549747686826123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61857.65</v>
      </c>
      <c r="D138" s="73"/>
      <c r="E138" s="73"/>
      <c r="F138" s="43">
        <v>41166.11</v>
      </c>
      <c r="G138" s="43">
        <f t="shared" si="2"/>
        <v>66.549747686826123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3"/>
      <c r="E145" s="73"/>
      <c r="F145" s="43"/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78" t="s">
        <v>60</v>
      </c>
      <c r="B148" s="79" t="s">
        <v>465</v>
      </c>
      <c r="C148" s="75">
        <f>+C149</f>
        <v>0</v>
      </c>
      <c r="D148" s="44"/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3"/>
      <c r="E150" s="73"/>
      <c r="F150" s="43"/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">
      <c r="A151" s="78" t="s">
        <v>470</v>
      </c>
      <c r="B151" s="79" t="s">
        <v>471</v>
      </c>
      <c r="C151" s="75">
        <f>+C152</f>
        <v>0</v>
      </c>
      <c r="D151" s="44"/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">
      <c r="A154" s="78" t="s">
        <v>249</v>
      </c>
      <c r="B154" s="79" t="s">
        <v>250</v>
      </c>
      <c r="C154" s="75">
        <f>+C155+C157+C159+C161</f>
        <v>0</v>
      </c>
      <c r="D154" s="44">
        <v>103945</v>
      </c>
      <c r="E154" s="44">
        <v>103945</v>
      </c>
      <c r="F154" s="75">
        <f>+F155+F157+F159+F161</f>
        <v>0</v>
      </c>
      <c r="G154" s="75" t="e">
        <f t="shared" si="2"/>
        <v>#DIV/0!</v>
      </c>
      <c r="H154" s="75">
        <f>+F154/D154*100</f>
        <v>0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6" t="s">
        <v>251</v>
      </c>
      <c r="B155" s="77" t="s">
        <v>252</v>
      </c>
      <c r="C155" s="75">
        <f>+C156</f>
        <v>0</v>
      </c>
      <c r="D155" s="73"/>
      <c r="E155" s="73"/>
      <c r="F155" s="75">
        <f>+F156</f>
        <v>0</v>
      </c>
      <c r="G155" s="75" t="e">
        <f t="shared" si="2"/>
        <v>#DIV/0!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/>
      <c r="D156" s="73"/>
      <c r="E156" s="73"/>
      <c r="F156" s="43"/>
      <c r="G156" s="43" t="e">
        <f t="shared" si="2"/>
        <v>#DIV/0!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">
      <c r="A157" s="76" t="s">
        <v>476</v>
      </c>
      <c r="B157" s="77" t="s">
        <v>477</v>
      </c>
      <c r="C157" s="75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541</v>
      </c>
    </row>
    <row r="167" spans="1:15" x14ac:dyDescent="0.2">
      <c r="A167" s="31" t="s">
        <v>535</v>
      </c>
    </row>
    <row r="168" spans="1:15" x14ac:dyDescent="0.2">
      <c r="A168" s="31" t="s">
        <v>536</v>
      </c>
    </row>
    <row r="169" spans="1:15" x14ac:dyDescent="0.2">
      <c r="A169" s="31" t="s">
        <v>537</v>
      </c>
    </row>
    <row r="170" spans="1:15" x14ac:dyDescent="0.2">
      <c r="A170" s="31" t="s">
        <v>538</v>
      </c>
    </row>
    <row r="171" spans="1:15" x14ac:dyDescent="0.2">
      <c r="A171" s="31" t="s">
        <v>539</v>
      </c>
    </row>
    <row r="172" spans="1:15" x14ac:dyDescent="0.2">
      <c r="A172" s="31" t="s">
        <v>540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E18" sqref="E18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24" t="s">
        <v>53</v>
      </c>
      <c r="B5" s="224"/>
      <c r="C5" s="224"/>
      <c r="D5" s="224"/>
      <c r="E5" s="224"/>
      <c r="F5" s="224"/>
      <c r="G5" s="224"/>
      <c r="H5" s="22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23" t="s">
        <v>3</v>
      </c>
      <c r="B7" s="22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22">
        <v>1</v>
      </c>
      <c r="B8" s="22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4" t="s">
        <v>29</v>
      </c>
      <c r="B10" s="84" t="s">
        <v>26</v>
      </c>
      <c r="C10" s="85">
        <f>+C11+C13+C15+C17+C26+C28</f>
        <v>18251487.170000002</v>
      </c>
      <c r="D10" s="86">
        <f>+D11+D13+D15+D17+D26+D28</f>
        <v>42822417</v>
      </c>
      <c r="E10" s="86">
        <f>+E11+E13+E15+E17+E26+E28</f>
        <v>42822417</v>
      </c>
      <c r="F10" s="85">
        <f>+F11+F13+F15+F17+F26+F28</f>
        <v>21529115.859999999</v>
      </c>
      <c r="G10" s="85">
        <f>+F10/C10*100</f>
        <v>117.95814587310693</v>
      </c>
      <c r="H10" s="85">
        <f>+F10/E10*100</f>
        <v>50.275340273296578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0" t="s">
        <v>54</v>
      </c>
      <c r="B11" s="81" t="s">
        <v>55</v>
      </c>
      <c r="C11" s="82">
        <f>+C12</f>
        <v>16611095.42</v>
      </c>
      <c r="D11" s="83">
        <f t="shared" ref="D11" si="0">+D12</f>
        <v>38020090</v>
      </c>
      <c r="E11" s="83">
        <f t="shared" ref="E11" si="1">+E12</f>
        <v>38020090</v>
      </c>
      <c r="F11" s="82">
        <f t="shared" ref="F11" si="2">+F12</f>
        <v>18813871.640000001</v>
      </c>
      <c r="G11" s="82">
        <f t="shared" ref="G11:G52" si="3">+F11/C11*100</f>
        <v>113.26087271371534</v>
      </c>
      <c r="H11" s="82">
        <f t="shared" ref="H11:H52" si="4">+F11/E11*100</f>
        <v>49.484027102513437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16611095.42</v>
      </c>
      <c r="D12" s="43">
        <v>38020090</v>
      </c>
      <c r="E12" s="43">
        <v>38020090</v>
      </c>
      <c r="F12" s="43">
        <v>18813871.640000001</v>
      </c>
      <c r="G12" s="43">
        <f t="shared" si="3"/>
        <v>113.26087271371534</v>
      </c>
      <c r="H12" s="43">
        <f t="shared" si="4"/>
        <v>49.484027102513437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0" t="s">
        <v>81</v>
      </c>
      <c r="B13" s="81" t="s">
        <v>485</v>
      </c>
      <c r="C13" s="82">
        <f>+C14</f>
        <v>467105.42</v>
      </c>
      <c r="D13" s="83">
        <f t="shared" ref="D13" si="5">+D14</f>
        <v>950400</v>
      </c>
      <c r="E13" s="83">
        <f t="shared" ref="E13" si="6">+E14</f>
        <v>950400</v>
      </c>
      <c r="F13" s="82">
        <f t="shared" ref="F13" si="7">+F14</f>
        <v>551604.87</v>
      </c>
      <c r="G13" s="82">
        <f t="shared" si="3"/>
        <v>118.09001702442245</v>
      </c>
      <c r="H13" s="82">
        <f t="shared" si="4"/>
        <v>58.039232954545447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467105.42</v>
      </c>
      <c r="D14" s="44">
        <v>950400</v>
      </c>
      <c r="E14" s="44">
        <v>950400</v>
      </c>
      <c r="F14" s="43">
        <v>551604.87</v>
      </c>
      <c r="G14" s="43">
        <f t="shared" si="3"/>
        <v>118.09001702442245</v>
      </c>
      <c r="H14" s="43">
        <f t="shared" si="4"/>
        <v>58.039232954545447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0" t="s">
        <v>57</v>
      </c>
      <c r="B15" s="81" t="s">
        <v>58</v>
      </c>
      <c r="C15" s="82">
        <f>+C16</f>
        <v>468655.73</v>
      </c>
      <c r="D15" s="83">
        <f t="shared" ref="D15" si="8">+D16</f>
        <v>1472869</v>
      </c>
      <c r="E15" s="83">
        <f t="shared" ref="E15" si="9">+E16</f>
        <v>1472869</v>
      </c>
      <c r="F15" s="82">
        <f t="shared" ref="F15" si="10">+F16</f>
        <v>466988.88</v>
      </c>
      <c r="G15" s="82">
        <f t="shared" si="3"/>
        <v>99.64433380554209</v>
      </c>
      <c r="H15" s="82">
        <f t="shared" si="4"/>
        <v>31.706070261510018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468655.73</v>
      </c>
      <c r="D16" s="44">
        <v>1472869</v>
      </c>
      <c r="E16" s="44">
        <v>1472869</v>
      </c>
      <c r="F16" s="43">
        <v>466988.88</v>
      </c>
      <c r="G16" s="43">
        <f t="shared" si="3"/>
        <v>99.64433380554209</v>
      </c>
      <c r="H16" s="43">
        <f t="shared" si="4"/>
        <v>31.706070261510018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0" t="s">
        <v>62</v>
      </c>
      <c r="B17" s="81" t="s">
        <v>63</v>
      </c>
      <c r="C17" s="82">
        <f>SUM(C18:C25)</f>
        <v>693171.84</v>
      </c>
      <c r="D17" s="83">
        <f>SUM(D18:D25)</f>
        <v>2379058</v>
      </c>
      <c r="E17" s="83">
        <f>SUM(E18:E25)</f>
        <v>2379058</v>
      </c>
      <c r="F17" s="82">
        <f>SUM(F18:F25)</f>
        <v>1686761.49</v>
      </c>
      <c r="G17" s="82">
        <f>+F17/C17*100</f>
        <v>243.33958661679046</v>
      </c>
      <c r="H17" s="82">
        <f t="shared" si="4"/>
        <v>70.900393769298603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568</v>
      </c>
      <c r="C18" s="43"/>
      <c r="D18" s="44">
        <v>881273</v>
      </c>
      <c r="E18" s="44">
        <v>881273</v>
      </c>
      <c r="F18" s="43">
        <v>873496.68</v>
      </c>
      <c r="G18" s="43" t="e">
        <f t="shared" ref="G18" si="11">+F18/C18*100</f>
        <v>#DIV/0!</v>
      </c>
      <c r="H18" s="43">
        <f t="shared" ref="H18" si="12">+F18/E18*100</f>
        <v>99.117603739136456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63813.35</v>
      </c>
      <c r="D19" s="44">
        <v>216196</v>
      </c>
      <c r="E19" s="44">
        <v>216196</v>
      </c>
      <c r="F19" s="43">
        <v>141396.63</v>
      </c>
      <c r="G19" s="43">
        <f t="shared" si="3"/>
        <v>221.57844714311346</v>
      </c>
      <c r="H19" s="43">
        <f t="shared" si="4"/>
        <v>65.402056467279692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629358.49</v>
      </c>
      <c r="D20" s="44"/>
      <c r="E20" s="44"/>
      <c r="F20" s="43">
        <v>0</v>
      </c>
      <c r="G20" s="43">
        <f t="shared" si="3"/>
        <v>0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569</v>
      </c>
      <c r="C21" s="43"/>
      <c r="D21" s="44">
        <v>54048</v>
      </c>
      <c r="E21" s="44">
        <v>54048</v>
      </c>
      <c r="F21" s="43">
        <v>55377.47</v>
      </c>
      <c r="G21" s="43" t="e">
        <f t="shared" ref="G21:G22" si="13">+F21/C21*100</f>
        <v>#DIV/0!</v>
      </c>
      <c r="H21" s="43">
        <f t="shared" ref="H21:H22" si="14">+F21/E21*100</f>
        <v>102.45979499703968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570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1227541</v>
      </c>
      <c r="E25" s="44">
        <v>1227541</v>
      </c>
      <c r="F25" s="43">
        <v>616490.71</v>
      </c>
      <c r="G25" s="43" t="e">
        <f t="shared" si="3"/>
        <v>#DIV/0!</v>
      </c>
      <c r="H25" s="43">
        <f t="shared" si="4"/>
        <v>50.221598300993605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0" t="s">
        <v>30</v>
      </c>
      <c r="B26" s="81" t="s">
        <v>486</v>
      </c>
      <c r="C26" s="82">
        <f>+C27</f>
        <v>11238.69</v>
      </c>
      <c r="D26" s="83">
        <f t="shared" ref="D26" si="15">+D27</f>
        <v>0</v>
      </c>
      <c r="E26" s="83">
        <f t="shared" ref="E26" si="16">+E27</f>
        <v>0</v>
      </c>
      <c r="F26" s="82">
        <f t="shared" ref="F26" si="17">+F27</f>
        <v>9807.66</v>
      </c>
      <c r="G26" s="82">
        <f t="shared" si="3"/>
        <v>87.266932355995223</v>
      </c>
      <c r="H26" s="82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11238.69</v>
      </c>
      <c r="D27" s="44"/>
      <c r="E27" s="44"/>
      <c r="F27" s="43">
        <v>9807.66</v>
      </c>
      <c r="G27" s="43">
        <f t="shared" si="3"/>
        <v>87.266932355995223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0" t="s">
        <v>337</v>
      </c>
      <c r="B28" s="81" t="s">
        <v>487</v>
      </c>
      <c r="C28" s="82">
        <f>+C29</f>
        <v>220.07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81.319999999999993</v>
      </c>
      <c r="G28" s="82">
        <f t="shared" si="3"/>
        <v>36.951878947607575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220.07</v>
      </c>
      <c r="D29" s="44"/>
      <c r="E29" s="44"/>
      <c r="F29" s="43">
        <v>81.319999999999993</v>
      </c>
      <c r="G29" s="43">
        <f t="shared" si="3"/>
        <v>36.951878947607575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4" t="s">
        <v>72</v>
      </c>
      <c r="B30" s="84" t="s">
        <v>26</v>
      </c>
      <c r="C30" s="85">
        <f>+C31+C34+C36+C38+C47+C49+C51</f>
        <v>18039475.780000001</v>
      </c>
      <c r="D30" s="86">
        <f>+D31+D34+D36+D38+D47+D49+D51</f>
        <v>43433811</v>
      </c>
      <c r="E30" s="86">
        <f>+E31+E34+E36+E38+E47+E49+E51</f>
        <v>43433811</v>
      </c>
      <c r="F30" s="85">
        <f>+F31+F34+F36+F38+F47+F49+F51</f>
        <v>19687077.780000001</v>
      </c>
      <c r="G30" s="85">
        <f t="shared" si="3"/>
        <v>109.13331418325727</v>
      </c>
      <c r="H30" s="85">
        <f t="shared" si="4"/>
        <v>45.326618426368341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0" t="s">
        <v>54</v>
      </c>
      <c r="B31" s="81" t="s">
        <v>55</v>
      </c>
      <c r="C31" s="82">
        <f>+C32+C33</f>
        <v>16186583.27</v>
      </c>
      <c r="D31" s="83">
        <f>+D32+D33</f>
        <v>38020090</v>
      </c>
      <c r="E31" s="83">
        <f>+E32+E33</f>
        <v>38020090</v>
      </c>
      <c r="F31" s="82">
        <f>+F32+F33</f>
        <v>17539702.620000001</v>
      </c>
      <c r="G31" s="82">
        <f t="shared" si="3"/>
        <v>108.35951187121655</v>
      </c>
      <c r="H31" s="82">
        <f t="shared" si="4"/>
        <v>46.132722515911986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16186583.27</v>
      </c>
      <c r="D32" s="44">
        <v>38020090</v>
      </c>
      <c r="E32" s="44">
        <v>38020090</v>
      </c>
      <c r="F32" s="43">
        <v>17539702.620000001</v>
      </c>
      <c r="G32" s="43">
        <f t="shared" si="3"/>
        <v>108.35951187121655</v>
      </c>
      <c r="H32" s="43">
        <f t="shared" si="4"/>
        <v>46.132722515911986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0" t="s">
        <v>81</v>
      </c>
      <c r="B34" s="81" t="s">
        <v>485</v>
      </c>
      <c r="C34" s="82">
        <f>+C35</f>
        <v>419819.8</v>
      </c>
      <c r="D34" s="83">
        <f t="shared" ref="D34" si="21">+D35</f>
        <v>900343</v>
      </c>
      <c r="E34" s="83">
        <f t="shared" ref="E34" si="22">+E35</f>
        <v>900343</v>
      </c>
      <c r="F34" s="82">
        <f t="shared" ref="F34" si="23">+F35</f>
        <v>573722.24</v>
      </c>
      <c r="G34" s="82">
        <f t="shared" si="3"/>
        <v>136.65916662339413</v>
      </c>
      <c r="H34" s="82">
        <f t="shared" si="4"/>
        <v>63.722630153174954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419819.8</v>
      </c>
      <c r="D35" s="44">
        <v>900343</v>
      </c>
      <c r="E35" s="44">
        <v>900343</v>
      </c>
      <c r="F35" s="43">
        <v>573722.24</v>
      </c>
      <c r="G35" s="43">
        <f t="shared" si="3"/>
        <v>136.65916662339413</v>
      </c>
      <c r="H35" s="43">
        <f t="shared" si="4"/>
        <v>63.722630153174954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0" t="s">
        <v>57</v>
      </c>
      <c r="B36" s="81" t="s">
        <v>58</v>
      </c>
      <c r="C36" s="82">
        <f>+C37</f>
        <v>480091.87</v>
      </c>
      <c r="D36" s="83">
        <f t="shared" ref="D36" si="24">+D37</f>
        <v>1650573</v>
      </c>
      <c r="E36" s="83">
        <f t="shared" ref="E36" si="25">+E37</f>
        <v>1650573</v>
      </c>
      <c r="F36" s="82">
        <f t="shared" ref="F36" si="26">+F37</f>
        <v>397866.53</v>
      </c>
      <c r="G36" s="82">
        <f t="shared" si="3"/>
        <v>82.872998869987129</v>
      </c>
      <c r="H36" s="82">
        <f t="shared" si="4"/>
        <v>24.104752107298495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480091.87</v>
      </c>
      <c r="D37" s="44">
        <v>1650573</v>
      </c>
      <c r="E37" s="44">
        <v>1650573</v>
      </c>
      <c r="F37" s="43">
        <v>397866.53</v>
      </c>
      <c r="G37" s="43">
        <f t="shared" si="3"/>
        <v>82.872998869987129</v>
      </c>
      <c r="H37" s="43">
        <f t="shared" si="4"/>
        <v>24.104752107298495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0" t="s">
        <v>62</v>
      </c>
      <c r="B38" s="81" t="s">
        <v>63</v>
      </c>
      <c r="C38" s="82">
        <f>SUM(C39:C46)</f>
        <v>932831.12</v>
      </c>
      <c r="D38" s="83">
        <f>SUM(D39:D46)</f>
        <v>2862805</v>
      </c>
      <c r="E38" s="83">
        <f>SUM(E39:E46)</f>
        <v>2862805</v>
      </c>
      <c r="F38" s="82">
        <f>SUM(F39:F46)</f>
        <v>1159044.8800000001</v>
      </c>
      <c r="G38" s="82">
        <f t="shared" si="3"/>
        <v>124.25023727767575</v>
      </c>
      <c r="H38" s="82">
        <f t="shared" si="4"/>
        <v>40.486337001646987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568</v>
      </c>
      <c r="C39" s="43"/>
      <c r="D39" s="44">
        <v>1090514</v>
      </c>
      <c r="E39" s="44">
        <v>1090514</v>
      </c>
      <c r="F39" s="43">
        <v>547682.52</v>
      </c>
      <c r="G39" s="43" t="e">
        <f t="shared" si="3"/>
        <v>#DIV/0!</v>
      </c>
      <c r="H39" s="43">
        <f t="shared" si="4"/>
        <v>50.222419886402193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255416.79</v>
      </c>
      <c r="D40" s="44">
        <v>493999</v>
      </c>
      <c r="E40" s="44">
        <v>493999</v>
      </c>
      <c r="F40" s="43">
        <v>206899.71</v>
      </c>
      <c r="G40" s="43">
        <f t="shared" ref="G40" si="27">+F40/C40*100</f>
        <v>81.004741309292939</v>
      </c>
      <c r="H40" s="43">
        <f t="shared" ref="H40" si="28">+F40/E40*100</f>
        <v>41.882617171289823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677414.33</v>
      </c>
      <c r="D41" s="44"/>
      <c r="E41" s="44"/>
      <c r="F41" s="43"/>
      <c r="G41" s="43">
        <f t="shared" si="3"/>
        <v>0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569</v>
      </c>
      <c r="C42" s="43"/>
      <c r="D42" s="44">
        <v>50751</v>
      </c>
      <c r="E42" s="44">
        <v>50751</v>
      </c>
      <c r="F42" s="43">
        <v>32387.06</v>
      </c>
      <c r="G42" s="43" t="e">
        <f t="shared" ref="G42:G43" si="29">+F42/C42*100</f>
        <v>#DIV/0!</v>
      </c>
      <c r="H42" s="43">
        <f t="shared" ref="H42:H43" si="30">+F42/E42*100</f>
        <v>63.815609544639514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570</v>
      </c>
      <c r="C43" s="43"/>
      <c r="D43" s="44"/>
      <c r="E43" s="44"/>
      <c r="F43" s="43"/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/>
      <c r="D46" s="44">
        <v>1227541</v>
      </c>
      <c r="E46" s="44">
        <v>1227541</v>
      </c>
      <c r="F46" s="43">
        <v>372075.59</v>
      </c>
      <c r="G46" s="43" t="e">
        <f t="shared" si="3"/>
        <v>#DIV/0!</v>
      </c>
      <c r="H46" s="43">
        <f t="shared" si="4"/>
        <v>30.310644613906991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0" t="s">
        <v>30</v>
      </c>
      <c r="B47" s="81" t="s">
        <v>486</v>
      </c>
      <c r="C47" s="82">
        <f>+C48</f>
        <v>20149.72</v>
      </c>
      <c r="D47" s="83">
        <f t="shared" ref="D47" si="31">+D48</f>
        <v>0</v>
      </c>
      <c r="E47" s="83">
        <f t="shared" ref="E47" si="32">+E48</f>
        <v>0</v>
      </c>
      <c r="F47" s="82">
        <f t="shared" ref="F47" si="33">+F48</f>
        <v>16741.509999999998</v>
      </c>
      <c r="G47" s="82">
        <f t="shared" si="3"/>
        <v>83.085571412406708</v>
      </c>
      <c r="H47" s="82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20149.72</v>
      </c>
      <c r="D48" s="44"/>
      <c r="E48" s="44"/>
      <c r="F48" s="43">
        <v>16741.509999999998</v>
      </c>
      <c r="G48" s="43">
        <f t="shared" si="3"/>
        <v>83.085571412406708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0" t="s">
        <v>337</v>
      </c>
      <c r="B49" s="81" t="s">
        <v>487</v>
      </c>
      <c r="C49" s="82">
        <f>+C50</f>
        <v>0</v>
      </c>
      <c r="D49" s="83">
        <f t="shared" ref="D49" si="34">+D50</f>
        <v>0</v>
      </c>
      <c r="E49" s="83">
        <f t="shared" ref="E49" si="35">+E50</f>
        <v>0</v>
      </c>
      <c r="F49" s="82">
        <f t="shared" ref="F49" si="36">+F50</f>
        <v>0</v>
      </c>
      <c r="G49" s="82" t="e">
        <f t="shared" si="3"/>
        <v>#DIV/0!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0" t="s">
        <v>77</v>
      </c>
      <c r="B51" s="81" t="s">
        <v>78</v>
      </c>
      <c r="C51" s="82">
        <f>+C52</f>
        <v>0</v>
      </c>
      <c r="D51" s="83">
        <f t="shared" ref="D51:F51" si="37">+D52</f>
        <v>0</v>
      </c>
      <c r="E51" s="83">
        <f t="shared" si="37"/>
        <v>0</v>
      </c>
      <c r="F51" s="82">
        <f t="shared" si="37"/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G23" sqref="G23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24" t="s">
        <v>488</v>
      </c>
      <c r="B5" s="224"/>
      <c r="C5" s="224"/>
      <c r="D5" s="224"/>
      <c r="E5" s="224"/>
      <c r="F5" s="224"/>
      <c r="G5" s="224"/>
      <c r="H5" s="22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23" t="s">
        <v>3</v>
      </c>
      <c r="B7" s="22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222">
        <v>1</v>
      </c>
      <c r="B8" s="22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551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5"/>
      <c r="B10" s="100" t="s">
        <v>255</v>
      </c>
      <c r="C10" s="94">
        <f>+C11+C13</f>
        <v>18039475.780000001</v>
      </c>
      <c r="D10" s="94">
        <f>+D11+D13</f>
        <v>43433811</v>
      </c>
      <c r="E10" s="94">
        <f>+E11+E13</f>
        <v>43433811</v>
      </c>
      <c r="F10" s="94">
        <f>+F11+F13</f>
        <v>19687077.780000001</v>
      </c>
      <c r="G10" s="85">
        <f>+F10/C10*100</f>
        <v>109.13331418325727</v>
      </c>
      <c r="H10" s="85">
        <f>+F10/E10*100</f>
        <v>45.326618426368341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0" t="s">
        <v>493</v>
      </c>
      <c r="B13" s="81" t="s">
        <v>494</v>
      </c>
      <c r="C13" s="82">
        <f>+C14</f>
        <v>18039475.780000001</v>
      </c>
      <c r="D13" s="83">
        <f t="shared" ref="D13" si="3">+D14</f>
        <v>43433811</v>
      </c>
      <c r="E13" s="83">
        <f t="shared" ref="E13" si="4">+E14</f>
        <v>43433811</v>
      </c>
      <c r="F13" s="82">
        <f t="shared" ref="F13" si="5">+F14</f>
        <v>19687077.780000001</v>
      </c>
      <c r="G13" s="82">
        <f t="shared" si="1"/>
        <v>109.13331418325727</v>
      </c>
      <c r="H13" s="82">
        <f t="shared" si="2"/>
        <v>45.326618426368341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18039475.780000001</v>
      </c>
      <c r="D14" s="44">
        <v>43433811</v>
      </c>
      <c r="E14" s="44">
        <v>43433811</v>
      </c>
      <c r="F14" s="43">
        <v>19687077.780000001</v>
      </c>
      <c r="G14" s="43">
        <f t="shared" si="1"/>
        <v>109.13331418325727</v>
      </c>
      <c r="H14" s="43">
        <f t="shared" si="2"/>
        <v>45.326618426368341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28" sqref="C28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24" t="s">
        <v>254</v>
      </c>
      <c r="B5" s="224"/>
      <c r="C5" s="224"/>
      <c r="D5" s="224"/>
      <c r="E5" s="224"/>
      <c r="F5" s="224"/>
      <c r="G5" s="224"/>
      <c r="H5" s="22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23" t="s">
        <v>3</v>
      </c>
      <c r="B7" s="22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22">
        <v>1</v>
      </c>
      <c r="B8" s="22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8" t="s">
        <v>62</v>
      </c>
      <c r="B17" s="109" t="s">
        <v>509</v>
      </c>
      <c r="C17" s="87">
        <f>+C18+C27+C32</f>
        <v>2000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>
        <f t="shared" si="2"/>
        <v>0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02" t="s">
        <v>64</v>
      </c>
      <c r="B18" s="103" t="s">
        <v>510</v>
      </c>
      <c r="C18" s="111">
        <f>+C19+C22+C24</f>
        <v>2000</v>
      </c>
      <c r="D18" s="114"/>
      <c r="E18" s="114"/>
      <c r="F18" s="111">
        <f>+F19+F22+F24</f>
        <v>0</v>
      </c>
      <c r="G18" s="106">
        <f t="shared" si="2"/>
        <v>0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01">
        <v>512</v>
      </c>
      <c r="B19" s="77" t="s">
        <v>543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544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545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01">
        <v>514</v>
      </c>
      <c r="B22" s="77" t="s">
        <v>546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547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01">
        <v>518</v>
      </c>
      <c r="B24" s="77" t="s">
        <v>548</v>
      </c>
      <c r="C24" s="104">
        <f>+C25+C26</f>
        <v>2000</v>
      </c>
      <c r="D24" s="105"/>
      <c r="E24" s="105"/>
      <c r="F24" s="104">
        <f>+F25+F26</f>
        <v>0</v>
      </c>
      <c r="G24" s="104">
        <f t="shared" si="6"/>
        <v>0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549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550</v>
      </c>
      <c r="C26" s="48">
        <v>2000</v>
      </c>
      <c r="D26" s="105"/>
      <c r="E26" s="105"/>
      <c r="F26" s="43"/>
      <c r="G26" s="43">
        <f t="shared" si="6"/>
        <v>0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E31" sqref="E31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224" t="s">
        <v>259</v>
      </c>
      <c r="B5" s="224"/>
      <c r="C5" s="224"/>
      <c r="D5" s="224"/>
      <c r="E5" s="224"/>
      <c r="F5" s="224"/>
      <c r="G5" s="224"/>
      <c r="H5" s="224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223" t="s">
        <v>3</v>
      </c>
      <c r="B7" s="223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222">
        <v>1</v>
      </c>
      <c r="B8" s="222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2" t="s">
        <v>508</v>
      </c>
      <c r="B13" s="103" t="s">
        <v>26</v>
      </c>
      <c r="C13" s="106">
        <f>+C14+C16+C18</f>
        <v>2000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>
        <f t="shared" si="1"/>
        <v>0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1" t="s">
        <v>81</v>
      </c>
      <c r="B14" s="77" t="s">
        <v>485</v>
      </c>
      <c r="C14" s="104">
        <f>+C15</f>
        <v>2000</v>
      </c>
      <c r="D14" s="105">
        <f>+D15</f>
        <v>0</v>
      </c>
      <c r="E14" s="105">
        <f>+E15</f>
        <v>0</v>
      </c>
      <c r="F14" s="104">
        <f>+F15</f>
        <v>0</v>
      </c>
      <c r="G14" s="104">
        <f t="shared" si="1"/>
        <v>0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>
        <v>2000</v>
      </c>
      <c r="D15" s="44"/>
      <c r="E15" s="44"/>
      <c r="F15" s="43"/>
      <c r="G15" s="43">
        <f t="shared" si="1"/>
        <v>0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D00F-80E8-4DEC-A6FB-9C7BE638C2A7}">
  <dimension ref="A2:SL518"/>
  <sheetViews>
    <sheetView workbookViewId="0">
      <selection activeCell="E506" sqref="E506"/>
    </sheetView>
  </sheetViews>
  <sheetFormatPr defaultRowHeight="15" x14ac:dyDescent="0.25"/>
  <cols>
    <col min="1" max="1" width="16.28515625" customWidth="1"/>
    <col min="2" max="2" width="39.7109375" customWidth="1"/>
    <col min="3" max="3" width="20.42578125" customWidth="1"/>
    <col min="4" max="4" width="26.28515625" customWidth="1"/>
    <col min="5" max="5" width="28.42578125" customWidth="1"/>
    <col min="6" max="6" width="15.140625" customWidth="1"/>
  </cols>
  <sheetData>
    <row r="2" spans="1:6" ht="15.75" x14ac:dyDescent="0.25">
      <c r="A2" s="225" t="s">
        <v>572</v>
      </c>
      <c r="B2" s="225"/>
      <c r="C2" s="225"/>
      <c r="D2" s="225"/>
      <c r="E2" s="225"/>
      <c r="F2" s="225"/>
    </row>
    <row r="3" spans="1:6" ht="15.75" x14ac:dyDescent="0.25">
      <c r="A3" s="225" t="s">
        <v>530</v>
      </c>
      <c r="B3" s="225"/>
      <c r="C3" s="225"/>
      <c r="D3" s="225"/>
      <c r="E3" s="225"/>
      <c r="F3" s="225"/>
    </row>
    <row r="4" spans="1:6" ht="18" x14ac:dyDescent="0.25">
      <c r="A4" s="41"/>
      <c r="B4" s="41"/>
      <c r="C4" s="41"/>
      <c r="D4" s="42"/>
      <c r="E4" s="42"/>
      <c r="F4" s="42"/>
    </row>
    <row r="5" spans="1:6" ht="42.75" x14ac:dyDescent="0.25">
      <c r="A5" s="226" t="s">
        <v>3</v>
      </c>
      <c r="B5" s="223"/>
      <c r="C5" s="50" t="s">
        <v>560</v>
      </c>
      <c r="D5" s="50" t="s">
        <v>561</v>
      </c>
      <c r="E5" s="119" t="s">
        <v>562</v>
      </c>
      <c r="F5" s="120" t="s">
        <v>531</v>
      </c>
    </row>
    <row r="6" spans="1:6" x14ac:dyDescent="0.25">
      <c r="A6" s="227">
        <v>1</v>
      </c>
      <c r="B6" s="222"/>
      <c r="C6" s="51">
        <v>2</v>
      </c>
      <c r="D6" s="51">
        <v>3</v>
      </c>
      <c r="E6" s="51">
        <v>4.3333333333333304</v>
      </c>
      <c r="F6" s="121">
        <v>5.0833333333333304</v>
      </c>
    </row>
    <row r="7" spans="1:6" x14ac:dyDescent="0.25">
      <c r="A7" s="122"/>
      <c r="B7" s="123"/>
      <c r="C7" s="124"/>
      <c r="D7" s="124"/>
      <c r="E7" s="124"/>
      <c r="F7" s="125"/>
    </row>
    <row r="8" spans="1:6" ht="27" customHeight="1" x14ac:dyDescent="0.25">
      <c r="A8" s="126">
        <v>1958</v>
      </c>
      <c r="B8" s="228" t="s">
        <v>581</v>
      </c>
      <c r="C8" s="228"/>
      <c r="D8" s="228"/>
      <c r="E8" s="228"/>
      <c r="F8" s="229"/>
    </row>
    <row r="9" spans="1:6" ht="25.5" customHeight="1" x14ac:dyDescent="0.25">
      <c r="A9" s="127">
        <v>3705</v>
      </c>
      <c r="B9" s="128" t="s">
        <v>573</v>
      </c>
      <c r="C9" s="129">
        <f>SUM(C10:C21)</f>
        <v>43433811</v>
      </c>
      <c r="D9" s="129">
        <f t="shared" ref="D9:E9" si="0">SUM(D10:D21)</f>
        <v>43433811</v>
      </c>
      <c r="E9" s="130">
        <f t="shared" si="0"/>
        <v>19687077.780000001</v>
      </c>
      <c r="F9" s="131">
        <f>+E9/D9*100</f>
        <v>45.326618426368341</v>
      </c>
    </row>
    <row r="10" spans="1:6" x14ac:dyDescent="0.25">
      <c r="A10" s="132">
        <v>11</v>
      </c>
      <c r="B10" s="133" t="s">
        <v>55</v>
      </c>
      <c r="C10" s="134">
        <f>C24</f>
        <v>38020090</v>
      </c>
      <c r="D10" s="134">
        <f>D24</f>
        <v>38020090</v>
      </c>
      <c r="E10" s="135">
        <f>E24</f>
        <v>17539702.620000001</v>
      </c>
      <c r="F10" s="136">
        <f t="shared" ref="F10:F21" si="1">+E10/D10*100</f>
        <v>46.132722515911986</v>
      </c>
    </row>
    <row r="11" spans="1:6" x14ac:dyDescent="0.25">
      <c r="A11" s="132">
        <v>12</v>
      </c>
      <c r="B11" s="133" t="s">
        <v>74</v>
      </c>
      <c r="C11" s="134">
        <v>0</v>
      </c>
      <c r="D11" s="134">
        <v>0</v>
      </c>
      <c r="E11" s="135">
        <v>0</v>
      </c>
      <c r="F11" s="137" t="e">
        <f t="shared" si="1"/>
        <v>#DIV/0!</v>
      </c>
    </row>
    <row r="12" spans="1:6" x14ac:dyDescent="0.25">
      <c r="A12" s="132">
        <v>31</v>
      </c>
      <c r="B12" s="133" t="s">
        <v>485</v>
      </c>
      <c r="C12" s="134">
        <f>SUM(C87)</f>
        <v>900343</v>
      </c>
      <c r="D12" s="134">
        <f t="shared" ref="D12:E12" si="2">SUM(D87)</f>
        <v>900343</v>
      </c>
      <c r="E12" s="135">
        <f t="shared" si="2"/>
        <v>573722.23999999987</v>
      </c>
      <c r="F12" s="136">
        <f t="shared" si="1"/>
        <v>63.72263015317494</v>
      </c>
    </row>
    <row r="13" spans="1:6" x14ac:dyDescent="0.25">
      <c r="A13" s="132">
        <v>43</v>
      </c>
      <c r="B13" s="133" t="s">
        <v>61</v>
      </c>
      <c r="C13" s="134">
        <f>SUM(C168)</f>
        <v>1650573</v>
      </c>
      <c r="D13" s="134">
        <f t="shared" ref="D13:E13" si="3">SUM(D168)</f>
        <v>1650573</v>
      </c>
      <c r="E13" s="135">
        <f t="shared" si="3"/>
        <v>397866.53</v>
      </c>
      <c r="F13" s="136">
        <f t="shared" si="1"/>
        <v>24.104752107298495</v>
      </c>
    </row>
    <row r="14" spans="1:6" x14ac:dyDescent="0.25">
      <c r="A14" s="132">
        <v>50</v>
      </c>
      <c r="B14" s="138" t="s">
        <v>574</v>
      </c>
      <c r="C14" s="134">
        <f>SUM(C240)</f>
        <v>1090514</v>
      </c>
      <c r="D14" s="134">
        <f t="shared" ref="D14:E14" si="4">SUM(D240)</f>
        <v>1090514</v>
      </c>
      <c r="E14" s="135">
        <f t="shared" si="4"/>
        <v>547682.5199999999</v>
      </c>
      <c r="F14" s="136">
        <f t="shared" si="1"/>
        <v>50.222419886402179</v>
      </c>
    </row>
    <row r="15" spans="1:6" x14ac:dyDescent="0.25">
      <c r="A15" s="132">
        <v>51</v>
      </c>
      <c r="B15" s="138" t="s">
        <v>575</v>
      </c>
      <c r="C15" s="134">
        <f>SUM(C296)</f>
        <v>493999</v>
      </c>
      <c r="D15" s="134">
        <f t="shared" ref="D15:E15" si="5">SUM(D296)</f>
        <v>493999</v>
      </c>
      <c r="E15" s="135">
        <f t="shared" si="5"/>
        <v>206899.71000000002</v>
      </c>
      <c r="F15" s="136">
        <f t="shared" si="1"/>
        <v>41.882617171289823</v>
      </c>
    </row>
    <row r="16" spans="1:6" x14ac:dyDescent="0.25">
      <c r="A16" s="132">
        <v>52</v>
      </c>
      <c r="B16" s="138" t="s">
        <v>576</v>
      </c>
      <c r="C16" s="134">
        <f>SUM(C365)</f>
        <v>0</v>
      </c>
      <c r="D16" s="134">
        <f t="shared" ref="D16:E16" si="6">SUM(D365)</f>
        <v>0</v>
      </c>
      <c r="E16" s="135">
        <f t="shared" si="6"/>
        <v>0</v>
      </c>
      <c r="F16" s="137" t="e">
        <f t="shared" si="1"/>
        <v>#DIV/0!</v>
      </c>
    </row>
    <row r="17" spans="1:6" x14ac:dyDescent="0.25">
      <c r="A17" s="132">
        <v>53</v>
      </c>
      <c r="B17" s="138" t="s">
        <v>569</v>
      </c>
      <c r="C17" s="134">
        <f>SUM(C376)</f>
        <v>50751</v>
      </c>
      <c r="D17" s="134">
        <f t="shared" ref="D17:E17" si="7">SUM(D376)</f>
        <v>50751</v>
      </c>
      <c r="E17" s="135">
        <f t="shared" si="7"/>
        <v>32387.059999999998</v>
      </c>
      <c r="F17" s="136">
        <f t="shared" si="1"/>
        <v>63.815609544639507</v>
      </c>
    </row>
    <row r="18" spans="1:6" x14ac:dyDescent="0.25">
      <c r="A18" s="132">
        <v>56</v>
      </c>
      <c r="B18" s="138" t="s">
        <v>67</v>
      </c>
      <c r="C18" s="134">
        <v>0</v>
      </c>
      <c r="D18" s="134">
        <v>0</v>
      </c>
      <c r="E18" s="135">
        <v>0</v>
      </c>
      <c r="F18" s="136" t="e">
        <f t="shared" si="1"/>
        <v>#DIV/0!</v>
      </c>
    </row>
    <row r="19" spans="1:6" x14ac:dyDescent="0.25">
      <c r="A19" s="132">
        <v>58</v>
      </c>
      <c r="B19" s="138" t="s">
        <v>577</v>
      </c>
      <c r="C19" s="134">
        <f>SUM(C466)</f>
        <v>1227541</v>
      </c>
      <c r="D19" s="134">
        <f t="shared" ref="D19:E19" si="8">SUM(D466)</f>
        <v>1227541</v>
      </c>
      <c r="E19" s="135">
        <f t="shared" si="8"/>
        <v>372075.59</v>
      </c>
      <c r="F19" s="136">
        <f t="shared" si="1"/>
        <v>30.310644613906991</v>
      </c>
    </row>
    <row r="20" spans="1:6" x14ac:dyDescent="0.25">
      <c r="A20" s="132">
        <v>61</v>
      </c>
      <c r="B20" s="133" t="s">
        <v>486</v>
      </c>
      <c r="C20" s="134">
        <f>SUM(C419)</f>
        <v>0</v>
      </c>
      <c r="D20" s="134">
        <f t="shared" ref="D20:E20" si="9">SUM(D419)</f>
        <v>0</v>
      </c>
      <c r="E20" s="135">
        <f t="shared" si="9"/>
        <v>16741.509999999998</v>
      </c>
      <c r="F20" s="136" t="e">
        <f t="shared" si="1"/>
        <v>#DIV/0!</v>
      </c>
    </row>
    <row r="21" spans="1:6" x14ac:dyDescent="0.25">
      <c r="A21" s="132">
        <v>81</v>
      </c>
      <c r="B21" s="133" t="s">
        <v>78</v>
      </c>
      <c r="C21" s="134">
        <v>0</v>
      </c>
      <c r="D21" s="134">
        <v>0</v>
      </c>
      <c r="E21" s="135">
        <v>0</v>
      </c>
      <c r="F21" s="136" t="e">
        <f t="shared" si="1"/>
        <v>#DIV/0!</v>
      </c>
    </row>
    <row r="22" spans="1:6" ht="25.5" customHeight="1" x14ac:dyDescent="0.25">
      <c r="A22" s="127">
        <v>3705</v>
      </c>
      <c r="B22" s="128" t="s">
        <v>578</v>
      </c>
      <c r="C22" s="139">
        <f>SUM(C23+C86+C465)</f>
        <v>43433811</v>
      </c>
      <c r="D22" s="139">
        <f>SUM(D23+D86+D465)</f>
        <v>43433811</v>
      </c>
      <c r="E22" s="140">
        <f>SUM(E23+E86+E465)</f>
        <v>19687077.780000001</v>
      </c>
      <c r="F22" s="131">
        <f t="shared" ref="F22:F27" si="10">+E22/D22*100</f>
        <v>45.326618426368341</v>
      </c>
    </row>
    <row r="23" spans="1:6" ht="25.5" x14ac:dyDescent="0.25">
      <c r="A23" s="170" t="s">
        <v>563</v>
      </c>
      <c r="B23" s="171" t="s">
        <v>564</v>
      </c>
      <c r="C23" s="172">
        <f>C24</f>
        <v>38020090</v>
      </c>
      <c r="D23" s="172">
        <f>D24</f>
        <v>38020090</v>
      </c>
      <c r="E23" s="173">
        <f t="shared" ref="E23" si="11">E24</f>
        <v>17539702.620000001</v>
      </c>
      <c r="F23" s="174">
        <f t="shared" si="10"/>
        <v>46.132722515911986</v>
      </c>
    </row>
    <row r="24" spans="1:6" x14ac:dyDescent="0.25">
      <c r="A24" s="166" t="s">
        <v>56</v>
      </c>
      <c r="B24" s="167" t="s">
        <v>55</v>
      </c>
      <c r="C24" s="179">
        <f>SUM(C26+C31+C59+C64+C67+C70+C73+C84)</f>
        <v>38020090</v>
      </c>
      <c r="D24" s="179">
        <f>SUM(D26+D31+D59+D64+D67+D70+D73+D84)</f>
        <v>38020090</v>
      </c>
      <c r="E24" s="180">
        <f>SUM(E26+E31+E59+E64+E67+E70+E73+E84)</f>
        <v>17539702.620000001</v>
      </c>
      <c r="F24" s="178">
        <f t="shared" si="10"/>
        <v>46.132722515911986</v>
      </c>
    </row>
    <row r="25" spans="1:6" x14ac:dyDescent="0.25">
      <c r="A25" s="166">
        <v>3</v>
      </c>
      <c r="B25" s="167" t="s">
        <v>82</v>
      </c>
      <c r="C25" s="179">
        <f>C26+C31+C59+C64+C67</f>
        <v>37521139</v>
      </c>
      <c r="D25" s="179">
        <f>D26+D31+D59+D64+D67</f>
        <v>37521139</v>
      </c>
      <c r="E25" s="180">
        <f>E26+E31+E59+E64+E67</f>
        <v>17426770.510000002</v>
      </c>
      <c r="F25" s="178">
        <f t="shared" si="10"/>
        <v>46.445206554097417</v>
      </c>
    </row>
    <row r="26" spans="1:6" x14ac:dyDescent="0.25">
      <c r="A26" s="168" t="s">
        <v>83</v>
      </c>
      <c r="B26" s="103" t="s">
        <v>84</v>
      </c>
      <c r="C26" s="156">
        <v>34235288</v>
      </c>
      <c r="D26" s="156">
        <v>34235288</v>
      </c>
      <c r="E26" s="157">
        <f>E27+E28+E29+E30</f>
        <v>16234303.51</v>
      </c>
      <c r="F26" s="144">
        <f t="shared" si="10"/>
        <v>47.419795358520133</v>
      </c>
    </row>
    <row r="27" spans="1:6" x14ac:dyDescent="0.25">
      <c r="A27" s="148" t="s">
        <v>87</v>
      </c>
      <c r="B27" s="47" t="s">
        <v>88</v>
      </c>
      <c r="C27" s="105"/>
      <c r="D27" s="105"/>
      <c r="E27" s="149">
        <v>13619937.449999999</v>
      </c>
      <c r="F27" s="136" t="e">
        <f t="shared" si="10"/>
        <v>#DIV/0!</v>
      </c>
    </row>
    <row r="28" spans="1:6" x14ac:dyDescent="0.25">
      <c r="A28" s="148">
        <v>3112</v>
      </c>
      <c r="B28" s="47" t="s">
        <v>374</v>
      </c>
      <c r="C28" s="105"/>
      <c r="D28" s="105"/>
      <c r="E28" s="149">
        <v>0</v>
      </c>
      <c r="F28" s="136" t="e">
        <f t="shared" ref="F28:F93" si="12">+E28/D28*100</f>
        <v>#DIV/0!</v>
      </c>
    </row>
    <row r="29" spans="1:6" x14ac:dyDescent="0.25">
      <c r="A29" s="148" t="s">
        <v>93</v>
      </c>
      <c r="B29" s="47" t="s">
        <v>92</v>
      </c>
      <c r="C29" s="105"/>
      <c r="D29" s="105"/>
      <c r="E29" s="149">
        <v>366336.84</v>
      </c>
      <c r="F29" s="136" t="e">
        <f t="shared" si="12"/>
        <v>#DIV/0!</v>
      </c>
    </row>
    <row r="30" spans="1:6" x14ac:dyDescent="0.25">
      <c r="A30" s="148" t="s">
        <v>96</v>
      </c>
      <c r="B30" s="47" t="s">
        <v>97</v>
      </c>
      <c r="C30" s="105"/>
      <c r="D30" s="105"/>
      <c r="E30" s="149">
        <v>2248029.2200000002</v>
      </c>
      <c r="F30" s="136" t="e">
        <f t="shared" si="12"/>
        <v>#DIV/0!</v>
      </c>
    </row>
    <row r="31" spans="1:6" x14ac:dyDescent="0.25">
      <c r="A31" s="168" t="s">
        <v>98</v>
      </c>
      <c r="B31" s="103" t="s">
        <v>99</v>
      </c>
      <c r="C31" s="159">
        <v>3273693</v>
      </c>
      <c r="D31" s="159">
        <v>3273693</v>
      </c>
      <c r="E31" s="106">
        <f>SUM(E32:E58)</f>
        <v>1185122.3499999999</v>
      </c>
      <c r="F31" s="144">
        <f t="shared" si="12"/>
        <v>36.20138937890632</v>
      </c>
    </row>
    <row r="32" spans="1:6" x14ac:dyDescent="0.25">
      <c r="A32" s="148" t="s">
        <v>102</v>
      </c>
      <c r="B32" s="47" t="s">
        <v>103</v>
      </c>
      <c r="C32" s="105"/>
      <c r="D32" s="105"/>
      <c r="E32" s="149">
        <v>14804.19</v>
      </c>
      <c r="F32" s="136" t="e">
        <f t="shared" si="12"/>
        <v>#DIV/0!</v>
      </c>
    </row>
    <row r="33" spans="1:6" ht="25.5" x14ac:dyDescent="0.25">
      <c r="A33" s="148" t="s">
        <v>104</v>
      </c>
      <c r="B33" s="47" t="s">
        <v>105</v>
      </c>
      <c r="C33" s="150"/>
      <c r="D33" s="150"/>
      <c r="E33" s="149">
        <v>201829.94</v>
      </c>
      <c r="F33" s="136" t="e">
        <f t="shared" si="12"/>
        <v>#DIV/0!</v>
      </c>
    </row>
    <row r="34" spans="1:6" x14ac:dyDescent="0.25">
      <c r="A34" s="148" t="s">
        <v>106</v>
      </c>
      <c r="B34" s="47" t="s">
        <v>107</v>
      </c>
      <c r="C34" s="105"/>
      <c r="D34" s="105"/>
      <c r="E34" s="149">
        <v>1881.17</v>
      </c>
      <c r="F34" s="136" t="e">
        <f t="shared" si="12"/>
        <v>#DIV/0!</v>
      </c>
    </row>
    <row r="35" spans="1:6" x14ac:dyDescent="0.25">
      <c r="A35" s="148" t="s">
        <v>108</v>
      </c>
      <c r="B35" s="47" t="s">
        <v>109</v>
      </c>
      <c r="C35" s="105"/>
      <c r="D35" s="105"/>
      <c r="E35" s="149">
        <v>812</v>
      </c>
      <c r="F35" s="136" t="e">
        <f t="shared" si="12"/>
        <v>#DIV/0!</v>
      </c>
    </row>
    <row r="36" spans="1:6" x14ac:dyDescent="0.25">
      <c r="A36" s="148" t="s">
        <v>112</v>
      </c>
      <c r="B36" s="47" t="s">
        <v>113</v>
      </c>
      <c r="C36" s="105"/>
      <c r="D36" s="105"/>
      <c r="E36" s="149">
        <v>86904.44</v>
      </c>
      <c r="F36" s="136" t="e">
        <f t="shared" si="12"/>
        <v>#DIV/0!</v>
      </c>
    </row>
    <row r="37" spans="1:6" x14ac:dyDescent="0.25">
      <c r="A37" s="148" t="s">
        <v>381</v>
      </c>
      <c r="B37" s="47" t="s">
        <v>382</v>
      </c>
      <c r="C37" s="105"/>
      <c r="D37" s="105"/>
      <c r="E37" s="149">
        <v>0</v>
      </c>
      <c r="F37" s="136" t="e">
        <f t="shared" si="12"/>
        <v>#DIV/0!</v>
      </c>
    </row>
    <row r="38" spans="1:6" x14ac:dyDescent="0.25">
      <c r="A38" s="148" t="s">
        <v>114</v>
      </c>
      <c r="B38" s="47" t="s">
        <v>115</v>
      </c>
      <c r="C38" s="105"/>
      <c r="D38" s="105"/>
      <c r="E38" s="149">
        <v>193245.04</v>
      </c>
      <c r="F38" s="136" t="e">
        <f t="shared" si="12"/>
        <v>#DIV/0!</v>
      </c>
    </row>
    <row r="39" spans="1:6" ht="25.5" x14ac:dyDescent="0.25">
      <c r="A39" s="148" t="s">
        <v>116</v>
      </c>
      <c r="B39" s="47" t="s">
        <v>117</v>
      </c>
      <c r="C39" s="105"/>
      <c r="D39" s="105"/>
      <c r="E39" s="149">
        <v>23064.95</v>
      </c>
      <c r="F39" s="136" t="e">
        <f t="shared" si="12"/>
        <v>#DIV/0!</v>
      </c>
    </row>
    <row r="40" spans="1:6" x14ac:dyDescent="0.25">
      <c r="A40" s="148" t="s">
        <v>118</v>
      </c>
      <c r="B40" s="47" t="s">
        <v>119</v>
      </c>
      <c r="C40" s="105"/>
      <c r="D40" s="105"/>
      <c r="E40" s="149">
        <v>94.45</v>
      </c>
      <c r="F40" s="136" t="e">
        <f t="shared" si="12"/>
        <v>#DIV/0!</v>
      </c>
    </row>
    <row r="41" spans="1:6" x14ac:dyDescent="0.25">
      <c r="A41" s="148" t="s">
        <v>120</v>
      </c>
      <c r="B41" s="47" t="s">
        <v>121</v>
      </c>
      <c r="C41" s="105"/>
      <c r="D41" s="105"/>
      <c r="E41" s="149">
        <v>124.38</v>
      </c>
      <c r="F41" s="136" t="e">
        <f t="shared" si="12"/>
        <v>#DIV/0!</v>
      </c>
    </row>
    <row r="42" spans="1:6" x14ac:dyDescent="0.25">
      <c r="A42" s="148" t="s">
        <v>124</v>
      </c>
      <c r="B42" s="47" t="s">
        <v>125</v>
      </c>
      <c r="C42" s="105"/>
      <c r="D42" s="105"/>
      <c r="E42" s="149">
        <v>39723.800000000003</v>
      </c>
      <c r="F42" s="136" t="e">
        <f t="shared" si="12"/>
        <v>#DIV/0!</v>
      </c>
    </row>
    <row r="43" spans="1:6" x14ac:dyDescent="0.25">
      <c r="A43" s="148" t="s">
        <v>126</v>
      </c>
      <c r="B43" s="47" t="s">
        <v>127</v>
      </c>
      <c r="C43" s="105"/>
      <c r="D43" s="105"/>
      <c r="E43" s="149">
        <v>79121.149999999994</v>
      </c>
      <c r="F43" s="136" t="e">
        <f t="shared" si="12"/>
        <v>#DIV/0!</v>
      </c>
    </row>
    <row r="44" spans="1:6" x14ac:dyDescent="0.25">
      <c r="A44" s="148" t="s">
        <v>128</v>
      </c>
      <c r="B44" s="47" t="s">
        <v>129</v>
      </c>
      <c r="C44" s="105"/>
      <c r="D44" s="105"/>
      <c r="E44" s="149">
        <v>21254.86</v>
      </c>
      <c r="F44" s="136" t="e">
        <f>+E44/D44*100</f>
        <v>#DIV/0!</v>
      </c>
    </row>
    <row r="45" spans="1:6" x14ac:dyDescent="0.25">
      <c r="A45" s="148" t="s">
        <v>130</v>
      </c>
      <c r="B45" s="47" t="s">
        <v>131</v>
      </c>
      <c r="C45" s="105"/>
      <c r="D45" s="105"/>
      <c r="E45" s="149">
        <v>36755.21</v>
      </c>
      <c r="F45" s="136" t="e">
        <f>+E45/D45*100</f>
        <v>#DIV/0!</v>
      </c>
    </row>
    <row r="46" spans="1:6" x14ac:dyDescent="0.25">
      <c r="A46" s="148" t="s">
        <v>132</v>
      </c>
      <c r="B46" s="47" t="s">
        <v>133</v>
      </c>
      <c r="C46" s="105"/>
      <c r="D46" s="105"/>
      <c r="E46" s="149">
        <v>40132.46</v>
      </c>
      <c r="F46" s="136" t="e">
        <f t="shared" si="12"/>
        <v>#DIV/0!</v>
      </c>
    </row>
    <row r="47" spans="1:6" x14ac:dyDescent="0.25">
      <c r="A47" s="148" t="s">
        <v>134</v>
      </c>
      <c r="B47" s="47" t="s">
        <v>135</v>
      </c>
      <c r="C47" s="105"/>
      <c r="D47" s="105"/>
      <c r="E47" s="149">
        <v>214</v>
      </c>
      <c r="F47" s="136" t="e">
        <f t="shared" si="12"/>
        <v>#DIV/0!</v>
      </c>
    </row>
    <row r="48" spans="1:6" x14ac:dyDescent="0.25">
      <c r="A48" s="148" t="s">
        <v>136</v>
      </c>
      <c r="B48" s="47" t="s">
        <v>137</v>
      </c>
      <c r="C48" s="105"/>
      <c r="D48" s="105"/>
      <c r="E48" s="149">
        <v>323224.03999999998</v>
      </c>
      <c r="F48" s="136" t="e">
        <f t="shared" si="12"/>
        <v>#DIV/0!</v>
      </c>
    </row>
    <row r="49" spans="1:6" x14ac:dyDescent="0.25">
      <c r="A49" s="148" t="s">
        <v>138</v>
      </c>
      <c r="B49" s="47" t="s">
        <v>139</v>
      </c>
      <c r="C49" s="105"/>
      <c r="D49" s="105"/>
      <c r="E49" s="149">
        <v>30872.240000000002</v>
      </c>
      <c r="F49" s="136" t="e">
        <f t="shared" si="12"/>
        <v>#DIV/0!</v>
      </c>
    </row>
    <row r="50" spans="1:6" x14ac:dyDescent="0.25">
      <c r="A50" s="148" t="s">
        <v>140</v>
      </c>
      <c r="B50" s="47" t="s">
        <v>141</v>
      </c>
      <c r="C50" s="105"/>
      <c r="D50" s="105"/>
      <c r="E50" s="149">
        <v>34988.04</v>
      </c>
      <c r="F50" s="136" t="e">
        <f t="shared" si="12"/>
        <v>#DIV/0!</v>
      </c>
    </row>
    <row r="51" spans="1:6" x14ac:dyDescent="0.25">
      <c r="A51" s="148" t="s">
        <v>144</v>
      </c>
      <c r="B51" s="47" t="s">
        <v>143</v>
      </c>
      <c r="C51" s="105"/>
      <c r="D51" s="105"/>
      <c r="E51" s="151">
        <v>29772.95</v>
      </c>
      <c r="F51" s="136" t="e">
        <f t="shared" si="12"/>
        <v>#DIV/0!</v>
      </c>
    </row>
    <row r="52" spans="1:6" ht="25.5" x14ac:dyDescent="0.25">
      <c r="A52" s="148" t="s">
        <v>147</v>
      </c>
      <c r="B52" s="47" t="s">
        <v>148</v>
      </c>
      <c r="C52" s="105"/>
      <c r="D52" s="105"/>
      <c r="E52" s="152">
        <v>0</v>
      </c>
      <c r="F52" s="136" t="e">
        <f t="shared" si="12"/>
        <v>#DIV/0!</v>
      </c>
    </row>
    <row r="53" spans="1:6" x14ac:dyDescent="0.25">
      <c r="A53" s="148" t="s">
        <v>149</v>
      </c>
      <c r="B53" s="47" t="s">
        <v>150</v>
      </c>
      <c r="C53" s="105"/>
      <c r="D53" s="105"/>
      <c r="E53" s="149">
        <v>854.2</v>
      </c>
      <c r="F53" s="136" t="e">
        <f t="shared" si="12"/>
        <v>#DIV/0!</v>
      </c>
    </row>
    <row r="54" spans="1:6" x14ac:dyDescent="0.25">
      <c r="A54" s="148" t="s">
        <v>151</v>
      </c>
      <c r="B54" s="47" t="s">
        <v>152</v>
      </c>
      <c r="C54" s="105"/>
      <c r="D54" s="105"/>
      <c r="E54" s="149">
        <v>5950.4</v>
      </c>
      <c r="F54" s="136" t="e">
        <f t="shared" si="12"/>
        <v>#DIV/0!</v>
      </c>
    </row>
    <row r="55" spans="1:6" x14ac:dyDescent="0.25">
      <c r="A55" s="148" t="s">
        <v>153</v>
      </c>
      <c r="B55" s="47" t="s">
        <v>154</v>
      </c>
      <c r="C55" s="105"/>
      <c r="D55" s="105"/>
      <c r="E55" s="149">
        <v>2513.4499999999998</v>
      </c>
      <c r="F55" s="136" t="e">
        <f t="shared" si="12"/>
        <v>#DIV/0!</v>
      </c>
    </row>
    <row r="56" spans="1:6" x14ac:dyDescent="0.25">
      <c r="A56" s="148" t="s">
        <v>155</v>
      </c>
      <c r="B56" s="47" t="s">
        <v>156</v>
      </c>
      <c r="C56" s="105"/>
      <c r="D56" s="105"/>
      <c r="E56" s="149">
        <v>16135.48</v>
      </c>
      <c r="F56" s="136" t="e">
        <f t="shared" si="12"/>
        <v>#DIV/0!</v>
      </c>
    </row>
    <row r="57" spans="1:6" x14ac:dyDescent="0.25">
      <c r="A57" s="148">
        <v>3296</v>
      </c>
      <c r="B57" s="47" t="s">
        <v>158</v>
      </c>
      <c r="C57" s="105"/>
      <c r="D57" s="105"/>
      <c r="E57" s="149">
        <v>726.57</v>
      </c>
      <c r="F57" s="136" t="e">
        <f t="shared" si="12"/>
        <v>#DIV/0!</v>
      </c>
    </row>
    <row r="58" spans="1:6" x14ac:dyDescent="0.25">
      <c r="A58" s="148" t="s">
        <v>159</v>
      </c>
      <c r="B58" s="47" t="s">
        <v>146</v>
      </c>
      <c r="C58" s="105"/>
      <c r="D58" s="105"/>
      <c r="E58" s="149">
        <v>122.94</v>
      </c>
      <c r="F58" s="136" t="e">
        <f t="shared" si="12"/>
        <v>#DIV/0!</v>
      </c>
    </row>
    <row r="59" spans="1:6" x14ac:dyDescent="0.25">
      <c r="A59" s="168" t="s">
        <v>160</v>
      </c>
      <c r="B59" s="103" t="s">
        <v>161</v>
      </c>
      <c r="C59" s="156">
        <v>10133</v>
      </c>
      <c r="D59" s="156">
        <v>10133</v>
      </c>
      <c r="E59" s="143">
        <f t="shared" ref="E59" si="13">SUM(E60:E63)</f>
        <v>5682.51</v>
      </c>
      <c r="F59" s="144">
        <f t="shared" si="12"/>
        <v>56.079246027829868</v>
      </c>
    </row>
    <row r="60" spans="1:6" x14ac:dyDescent="0.25">
      <c r="A60" s="148" t="s">
        <v>164</v>
      </c>
      <c r="B60" s="47" t="s">
        <v>165</v>
      </c>
      <c r="C60" s="105"/>
      <c r="D60" s="105"/>
      <c r="E60" s="149">
        <v>4856.8999999999996</v>
      </c>
      <c r="F60" s="136" t="e">
        <f t="shared" si="12"/>
        <v>#DIV/0!</v>
      </c>
    </row>
    <row r="61" spans="1:6" ht="25.5" x14ac:dyDescent="0.25">
      <c r="A61" s="148" t="s">
        <v>389</v>
      </c>
      <c r="B61" s="47" t="s">
        <v>390</v>
      </c>
      <c r="C61" s="105"/>
      <c r="D61" s="105"/>
      <c r="E61" s="149">
        <v>267.77</v>
      </c>
      <c r="F61" s="136" t="e">
        <f t="shared" si="12"/>
        <v>#DIV/0!</v>
      </c>
    </row>
    <row r="62" spans="1:6" x14ac:dyDescent="0.25">
      <c r="A62" s="148" t="s">
        <v>391</v>
      </c>
      <c r="B62" s="47" t="s">
        <v>392</v>
      </c>
      <c r="C62" s="105"/>
      <c r="D62" s="105"/>
      <c r="E62" s="149">
        <v>557.84</v>
      </c>
      <c r="F62" s="136" t="e">
        <f t="shared" si="12"/>
        <v>#DIV/0!</v>
      </c>
    </row>
    <row r="63" spans="1:6" x14ac:dyDescent="0.25">
      <c r="A63" s="148" t="s">
        <v>393</v>
      </c>
      <c r="B63" s="47" t="s">
        <v>394</v>
      </c>
      <c r="C63" s="105"/>
      <c r="D63" s="105"/>
      <c r="E63" s="149"/>
      <c r="F63" s="136" t="e">
        <f t="shared" si="12"/>
        <v>#DIV/0!</v>
      </c>
    </row>
    <row r="64" spans="1:6" ht="25.5" x14ac:dyDescent="0.25">
      <c r="A64" s="168" t="s">
        <v>203</v>
      </c>
      <c r="B64" s="103" t="s">
        <v>204</v>
      </c>
      <c r="C64" s="156">
        <v>2025</v>
      </c>
      <c r="D64" s="156">
        <v>2025</v>
      </c>
      <c r="E64" s="143">
        <f>SUM(E65:E66)</f>
        <v>1662.14</v>
      </c>
      <c r="F64" s="144">
        <f t="shared" si="12"/>
        <v>82.080987654320992</v>
      </c>
    </row>
    <row r="65" spans="1:6" x14ac:dyDescent="0.25">
      <c r="A65" s="148" t="s">
        <v>207</v>
      </c>
      <c r="B65" s="47" t="s">
        <v>208</v>
      </c>
      <c r="C65" s="105"/>
      <c r="D65" s="105"/>
      <c r="E65" s="149">
        <v>1662.14</v>
      </c>
      <c r="F65" s="136" t="e">
        <f t="shared" si="12"/>
        <v>#DIV/0!</v>
      </c>
    </row>
    <row r="66" spans="1:6" x14ac:dyDescent="0.25">
      <c r="A66" s="148" t="s">
        <v>412</v>
      </c>
      <c r="B66" s="47" t="s">
        <v>413</v>
      </c>
      <c r="C66" s="105"/>
      <c r="D66" s="105"/>
      <c r="E66" s="149"/>
      <c r="F66" s="136" t="e">
        <f t="shared" si="12"/>
        <v>#DIV/0!</v>
      </c>
    </row>
    <row r="67" spans="1:6" x14ac:dyDescent="0.25">
      <c r="A67" s="168" t="s">
        <v>209</v>
      </c>
      <c r="B67" s="103" t="s">
        <v>210</v>
      </c>
      <c r="C67" s="156">
        <f>C68</f>
        <v>0</v>
      </c>
      <c r="D67" s="156">
        <f>D68</f>
        <v>0</v>
      </c>
      <c r="E67" s="143">
        <f>E68</f>
        <v>0</v>
      </c>
      <c r="F67" s="144" t="e">
        <f t="shared" si="12"/>
        <v>#DIV/0!</v>
      </c>
    </row>
    <row r="68" spans="1:6" x14ac:dyDescent="0.25">
      <c r="A68" s="148" t="s">
        <v>213</v>
      </c>
      <c r="B68" s="47" t="s">
        <v>214</v>
      </c>
      <c r="C68" s="105"/>
      <c r="D68" s="105"/>
      <c r="E68" s="149"/>
      <c r="F68" s="136" t="e">
        <f t="shared" si="12"/>
        <v>#DIV/0!</v>
      </c>
    </row>
    <row r="69" spans="1:6" x14ac:dyDescent="0.25">
      <c r="A69" s="177">
        <v>4</v>
      </c>
      <c r="B69" s="142" t="s">
        <v>582</v>
      </c>
      <c r="C69" s="93">
        <f>C70+C73+C84</f>
        <v>498951</v>
      </c>
      <c r="D69" s="93">
        <f>D70+D73+D84</f>
        <v>498951</v>
      </c>
      <c r="E69" s="92">
        <f>E70+E73+E84</f>
        <v>112932.11000000002</v>
      </c>
      <c r="F69" s="178">
        <f t="shared" si="12"/>
        <v>22.633907938855721</v>
      </c>
    </row>
    <row r="70" spans="1:6" ht="25.5" x14ac:dyDescent="0.25">
      <c r="A70" s="168" t="s">
        <v>59</v>
      </c>
      <c r="B70" s="103" t="s">
        <v>228</v>
      </c>
      <c r="C70" s="156">
        <v>96091</v>
      </c>
      <c r="D70" s="156">
        <v>96091</v>
      </c>
      <c r="E70" s="143">
        <f>SUM(E71:E72)</f>
        <v>13083.68</v>
      </c>
      <c r="F70" s="144">
        <f t="shared" si="12"/>
        <v>13.615926569605893</v>
      </c>
    </row>
    <row r="71" spans="1:6" x14ac:dyDescent="0.25">
      <c r="A71" s="148" t="s">
        <v>231</v>
      </c>
      <c r="B71" s="47" t="s">
        <v>232</v>
      </c>
      <c r="C71" s="105"/>
      <c r="D71" s="105"/>
      <c r="E71" s="149">
        <v>2083.6799999999998</v>
      </c>
      <c r="F71" s="136" t="e">
        <f t="shared" si="12"/>
        <v>#DIV/0!</v>
      </c>
    </row>
    <row r="72" spans="1:6" x14ac:dyDescent="0.25">
      <c r="A72" s="148">
        <v>4126</v>
      </c>
      <c r="B72" s="47" t="s">
        <v>432</v>
      </c>
      <c r="C72" s="105"/>
      <c r="D72" s="105"/>
      <c r="E72" s="149">
        <v>11000</v>
      </c>
      <c r="F72" s="136" t="e">
        <f t="shared" si="12"/>
        <v>#DIV/0!</v>
      </c>
    </row>
    <row r="73" spans="1:6" ht="25.5" x14ac:dyDescent="0.25">
      <c r="A73" s="168" t="s">
        <v>233</v>
      </c>
      <c r="B73" s="103" t="s">
        <v>234</v>
      </c>
      <c r="C73" s="156">
        <v>298915</v>
      </c>
      <c r="D73" s="156">
        <v>298915</v>
      </c>
      <c r="E73" s="143">
        <f>SUM(E74:E83)</f>
        <v>99848.430000000008</v>
      </c>
      <c r="F73" s="144">
        <f t="shared" si="12"/>
        <v>33.403619758125224</v>
      </c>
    </row>
    <row r="74" spans="1:6" x14ac:dyDescent="0.25">
      <c r="A74" s="148" t="s">
        <v>237</v>
      </c>
      <c r="B74" s="47" t="s">
        <v>238</v>
      </c>
      <c r="C74" s="105"/>
      <c r="D74" s="105"/>
      <c r="E74" s="149"/>
      <c r="F74" s="136" t="e">
        <f t="shared" si="12"/>
        <v>#DIV/0!</v>
      </c>
    </row>
    <row r="75" spans="1:6" x14ac:dyDescent="0.25">
      <c r="A75" s="148" t="s">
        <v>241</v>
      </c>
      <c r="B75" s="47" t="s">
        <v>242</v>
      </c>
      <c r="C75" s="105"/>
      <c r="D75" s="105"/>
      <c r="E75" s="149">
        <v>63622.32</v>
      </c>
      <c r="F75" s="136" t="e">
        <f t="shared" si="12"/>
        <v>#DIV/0!</v>
      </c>
    </row>
    <row r="76" spans="1:6" x14ac:dyDescent="0.25">
      <c r="A76" s="148" t="s">
        <v>436</v>
      </c>
      <c r="B76" s="47" t="s">
        <v>437</v>
      </c>
      <c r="C76" s="105"/>
      <c r="D76" s="105"/>
      <c r="E76" s="149">
        <v>502.87</v>
      </c>
      <c r="F76" s="136" t="e">
        <f t="shared" si="12"/>
        <v>#DIV/0!</v>
      </c>
    </row>
    <row r="77" spans="1:6" x14ac:dyDescent="0.25">
      <c r="A77" s="148" t="s">
        <v>438</v>
      </c>
      <c r="B77" s="47" t="s">
        <v>439</v>
      </c>
      <c r="C77" s="105"/>
      <c r="D77" s="105"/>
      <c r="E77" s="149"/>
      <c r="F77" s="136" t="e">
        <f t="shared" si="12"/>
        <v>#DIV/0!</v>
      </c>
    </row>
    <row r="78" spans="1:6" x14ac:dyDescent="0.25">
      <c r="A78" s="148" t="s">
        <v>243</v>
      </c>
      <c r="B78" s="47" t="s">
        <v>244</v>
      </c>
      <c r="C78" s="105"/>
      <c r="D78" s="105"/>
      <c r="E78" s="149"/>
      <c r="F78" s="136" t="e">
        <f t="shared" si="12"/>
        <v>#DIV/0!</v>
      </c>
    </row>
    <row r="79" spans="1:6" x14ac:dyDescent="0.25">
      <c r="A79" s="148" t="s">
        <v>440</v>
      </c>
      <c r="B79" s="47" t="s">
        <v>441</v>
      </c>
      <c r="C79" s="105"/>
      <c r="D79" s="105"/>
      <c r="E79" s="149"/>
      <c r="F79" s="136" t="e">
        <f t="shared" si="12"/>
        <v>#DIV/0!</v>
      </c>
    </row>
    <row r="80" spans="1:6" x14ac:dyDescent="0.25">
      <c r="A80" s="148" t="s">
        <v>442</v>
      </c>
      <c r="B80" s="47" t="s">
        <v>360</v>
      </c>
      <c r="C80" s="105"/>
      <c r="D80" s="105"/>
      <c r="E80" s="149"/>
      <c r="F80" s="136" t="e">
        <f t="shared" si="12"/>
        <v>#DIV/0!</v>
      </c>
    </row>
    <row r="81" spans="1:6" x14ac:dyDescent="0.25">
      <c r="A81" s="148" t="s">
        <v>443</v>
      </c>
      <c r="B81" s="47" t="s">
        <v>362</v>
      </c>
      <c r="C81" s="105"/>
      <c r="D81" s="105"/>
      <c r="E81" s="149">
        <v>5513.5</v>
      </c>
      <c r="F81" s="136" t="e">
        <f t="shared" si="12"/>
        <v>#DIV/0!</v>
      </c>
    </row>
    <row r="82" spans="1:6" x14ac:dyDescent="0.25">
      <c r="A82" s="148" t="s">
        <v>450</v>
      </c>
      <c r="B82" s="47" t="s">
        <v>451</v>
      </c>
      <c r="C82" s="105"/>
      <c r="D82" s="105"/>
      <c r="E82" s="149">
        <v>30209.74</v>
      </c>
      <c r="F82" s="136" t="e">
        <f t="shared" si="12"/>
        <v>#DIV/0!</v>
      </c>
    </row>
    <row r="83" spans="1:6" x14ac:dyDescent="0.25">
      <c r="A83" s="148" t="s">
        <v>247</v>
      </c>
      <c r="B83" s="47" t="s">
        <v>248</v>
      </c>
      <c r="C83" s="105"/>
      <c r="D83" s="105"/>
      <c r="E83" s="149"/>
      <c r="F83" s="136" t="e">
        <f t="shared" si="12"/>
        <v>#DIV/0!</v>
      </c>
    </row>
    <row r="84" spans="1:6" ht="25.5" x14ac:dyDescent="0.25">
      <c r="A84" s="168" t="s">
        <v>249</v>
      </c>
      <c r="B84" s="103" t="s">
        <v>250</v>
      </c>
      <c r="C84" s="176">
        <v>103945</v>
      </c>
      <c r="D84" s="176">
        <v>103945</v>
      </c>
      <c r="E84" s="143"/>
      <c r="F84" s="144">
        <f t="shared" si="12"/>
        <v>0</v>
      </c>
    </row>
    <row r="85" spans="1:6" x14ac:dyDescent="0.25">
      <c r="A85" s="148" t="s">
        <v>253</v>
      </c>
      <c r="B85" s="47" t="s">
        <v>252</v>
      </c>
      <c r="C85" s="105"/>
      <c r="D85" s="105"/>
      <c r="E85" s="149"/>
      <c r="F85" s="136" t="e">
        <f t="shared" si="12"/>
        <v>#DIV/0!</v>
      </c>
    </row>
    <row r="86" spans="1:6" ht="39" x14ac:dyDescent="0.25">
      <c r="A86" s="170" t="s">
        <v>565</v>
      </c>
      <c r="B86" s="175" t="s">
        <v>566</v>
      </c>
      <c r="C86" s="172">
        <f>C87+C168+C240+C296+C365+C376+C419</f>
        <v>4186180</v>
      </c>
      <c r="D86" s="172">
        <f>D87+D168+D240+D296+D365+D376+D419</f>
        <v>4186180</v>
      </c>
      <c r="E86" s="172">
        <f>E87+E168+E240+E296+E365+E376+E419</f>
        <v>1775299.5699999998</v>
      </c>
      <c r="F86" s="174">
        <f t="shared" si="12"/>
        <v>42.408581809668952</v>
      </c>
    </row>
    <row r="87" spans="1:6" x14ac:dyDescent="0.25">
      <c r="A87" s="181" t="s">
        <v>83</v>
      </c>
      <c r="B87" s="182" t="s">
        <v>485</v>
      </c>
      <c r="C87" s="183">
        <f>C89+C96+C124+C129+C131+C133+C140+C143+C159+C161+C165+C166</f>
        <v>900343</v>
      </c>
      <c r="D87" s="183">
        <f>D89+D96+D124+D129+D131+D133+D140+D143+D159+D161+D165+D166</f>
        <v>900343</v>
      </c>
      <c r="E87" s="184">
        <f>E89+E96+E124+E129+E131+E133+E140+E143+E159+E161+E165+E166</f>
        <v>573722.23999999987</v>
      </c>
      <c r="F87" s="185">
        <f t="shared" si="12"/>
        <v>63.72263015317494</v>
      </c>
    </row>
    <row r="88" spans="1:6" x14ac:dyDescent="0.25">
      <c r="A88" s="166">
        <v>3</v>
      </c>
      <c r="B88" s="167" t="s">
        <v>82</v>
      </c>
      <c r="C88" s="179">
        <f>C89+C96+C124+C129+C131+C133</f>
        <v>886843</v>
      </c>
      <c r="D88" s="179">
        <f>D89+D96+D124+D129+D131+D133</f>
        <v>886843</v>
      </c>
      <c r="E88" s="180">
        <f>E89+E96+E124+E129+E131+E133</f>
        <v>573281.28999999992</v>
      </c>
      <c r="F88" s="178">
        <f t="shared" si="12"/>
        <v>64.642928906243824</v>
      </c>
    </row>
    <row r="89" spans="1:6" x14ac:dyDescent="0.25">
      <c r="A89" s="168" t="s">
        <v>83</v>
      </c>
      <c r="B89" s="103" t="s">
        <v>84</v>
      </c>
      <c r="C89" s="156">
        <v>464040</v>
      </c>
      <c r="D89" s="156">
        <v>464040</v>
      </c>
      <c r="E89" s="157">
        <f>SUM(E90:E95)</f>
        <v>388188.95999999996</v>
      </c>
      <c r="F89" s="144">
        <f t="shared" si="12"/>
        <v>83.6542022239462</v>
      </c>
    </row>
    <row r="90" spans="1:6" x14ac:dyDescent="0.25">
      <c r="A90" s="148" t="s">
        <v>87</v>
      </c>
      <c r="B90" s="47" t="s">
        <v>88</v>
      </c>
      <c r="C90" s="105"/>
      <c r="D90" s="105"/>
      <c r="E90" s="149">
        <v>179349.05</v>
      </c>
      <c r="F90" s="136" t="e">
        <f t="shared" si="12"/>
        <v>#DIV/0!</v>
      </c>
    </row>
    <row r="91" spans="1:6" x14ac:dyDescent="0.25">
      <c r="A91" s="148" t="s">
        <v>373</v>
      </c>
      <c r="B91" s="47" t="s">
        <v>374</v>
      </c>
      <c r="C91" s="105"/>
      <c r="D91" s="105"/>
      <c r="E91" s="149"/>
      <c r="F91" s="136" t="e">
        <f t="shared" si="12"/>
        <v>#DIV/0!</v>
      </c>
    </row>
    <row r="92" spans="1:6" x14ac:dyDescent="0.25">
      <c r="A92" s="148" t="s">
        <v>89</v>
      </c>
      <c r="B92" s="47" t="s">
        <v>90</v>
      </c>
      <c r="C92" s="105"/>
      <c r="D92" s="105"/>
      <c r="E92" s="149"/>
      <c r="F92" s="136" t="e">
        <f t="shared" si="12"/>
        <v>#DIV/0!</v>
      </c>
    </row>
    <row r="93" spans="1:6" x14ac:dyDescent="0.25">
      <c r="A93" s="148" t="s">
        <v>375</v>
      </c>
      <c r="B93" s="47" t="s">
        <v>376</v>
      </c>
      <c r="C93" s="105"/>
      <c r="D93" s="105"/>
      <c r="E93" s="149"/>
      <c r="F93" s="136" t="e">
        <f t="shared" si="12"/>
        <v>#DIV/0!</v>
      </c>
    </row>
    <row r="94" spans="1:6" x14ac:dyDescent="0.25">
      <c r="A94" s="148" t="s">
        <v>93</v>
      </c>
      <c r="B94" s="47" t="s">
        <v>92</v>
      </c>
      <c r="C94" s="105"/>
      <c r="D94" s="105"/>
      <c r="E94" s="149">
        <v>178956.36</v>
      </c>
      <c r="F94" s="136" t="e">
        <f t="shared" ref="F94:F155" si="14">+E94/D94*100</f>
        <v>#DIV/0!</v>
      </c>
    </row>
    <row r="95" spans="1:6" x14ac:dyDescent="0.25">
      <c r="A95" s="148" t="s">
        <v>96</v>
      </c>
      <c r="B95" s="47" t="s">
        <v>97</v>
      </c>
      <c r="C95" s="105"/>
      <c r="D95" s="105"/>
      <c r="E95" s="149">
        <v>29883.55</v>
      </c>
      <c r="F95" s="136" t="e">
        <f t="shared" si="14"/>
        <v>#DIV/0!</v>
      </c>
    </row>
    <row r="96" spans="1:6" x14ac:dyDescent="0.25">
      <c r="A96" s="168" t="s">
        <v>98</v>
      </c>
      <c r="B96" s="103" t="s">
        <v>99</v>
      </c>
      <c r="C96" s="156">
        <v>422803</v>
      </c>
      <c r="D96" s="156">
        <v>422803</v>
      </c>
      <c r="E96" s="157">
        <f>SUM(E97:E123)</f>
        <v>178141.7</v>
      </c>
      <c r="F96" s="144">
        <f t="shared" si="14"/>
        <v>42.133499525783883</v>
      </c>
    </row>
    <row r="97" spans="1:6" x14ac:dyDescent="0.25">
      <c r="A97" s="148" t="s">
        <v>102</v>
      </c>
      <c r="B97" s="47" t="s">
        <v>103</v>
      </c>
      <c r="C97" s="105"/>
      <c r="D97" s="105"/>
      <c r="E97" s="149">
        <v>4290.09</v>
      </c>
      <c r="F97" s="136" t="e">
        <f t="shared" si="14"/>
        <v>#DIV/0!</v>
      </c>
    </row>
    <row r="98" spans="1:6" ht="25.5" x14ac:dyDescent="0.25">
      <c r="A98" s="148" t="s">
        <v>104</v>
      </c>
      <c r="B98" s="47" t="s">
        <v>105</v>
      </c>
      <c r="C98" s="105"/>
      <c r="D98" s="105"/>
      <c r="E98" s="149">
        <v>2643.87</v>
      </c>
      <c r="F98" s="136" t="e">
        <f t="shared" si="14"/>
        <v>#DIV/0!</v>
      </c>
    </row>
    <row r="99" spans="1:6" x14ac:dyDescent="0.25">
      <c r="A99" s="148" t="s">
        <v>106</v>
      </c>
      <c r="B99" s="47" t="s">
        <v>107</v>
      </c>
      <c r="C99" s="105"/>
      <c r="D99" s="105"/>
      <c r="E99" s="149">
        <v>1810</v>
      </c>
      <c r="F99" s="136" t="e">
        <f t="shared" si="14"/>
        <v>#DIV/0!</v>
      </c>
    </row>
    <row r="100" spans="1:6" x14ac:dyDescent="0.25">
      <c r="A100" s="148" t="s">
        <v>108</v>
      </c>
      <c r="B100" s="47" t="s">
        <v>109</v>
      </c>
      <c r="C100" s="105"/>
      <c r="D100" s="105"/>
      <c r="E100" s="149"/>
      <c r="F100" s="136" t="e">
        <f t="shared" si="14"/>
        <v>#DIV/0!</v>
      </c>
    </row>
    <row r="101" spans="1:6" x14ac:dyDescent="0.25">
      <c r="A101" s="148" t="s">
        <v>112</v>
      </c>
      <c r="B101" s="47" t="s">
        <v>113</v>
      </c>
      <c r="C101" s="105"/>
      <c r="D101" s="105"/>
      <c r="E101" s="149">
        <v>4909.42</v>
      </c>
      <c r="F101" s="136" t="e">
        <f t="shared" si="14"/>
        <v>#DIV/0!</v>
      </c>
    </row>
    <row r="102" spans="1:6" x14ac:dyDescent="0.25">
      <c r="A102" s="148" t="s">
        <v>381</v>
      </c>
      <c r="B102" s="47" t="s">
        <v>382</v>
      </c>
      <c r="C102" s="105"/>
      <c r="D102" s="105"/>
      <c r="E102" s="149"/>
      <c r="F102" s="136" t="e">
        <f t="shared" si="14"/>
        <v>#DIV/0!</v>
      </c>
    </row>
    <row r="103" spans="1:6" x14ac:dyDescent="0.25">
      <c r="A103" s="148" t="s">
        <v>114</v>
      </c>
      <c r="B103" s="47" t="s">
        <v>115</v>
      </c>
      <c r="C103" s="105"/>
      <c r="D103" s="105"/>
      <c r="E103" s="149"/>
      <c r="F103" s="136" t="e">
        <f t="shared" si="14"/>
        <v>#DIV/0!</v>
      </c>
    </row>
    <row r="104" spans="1:6" ht="25.5" x14ac:dyDescent="0.25">
      <c r="A104" s="148" t="s">
        <v>116</v>
      </c>
      <c r="B104" s="47" t="s">
        <v>117</v>
      </c>
      <c r="C104" s="105"/>
      <c r="D104" s="105"/>
      <c r="E104" s="149"/>
      <c r="F104" s="136" t="e">
        <f t="shared" si="14"/>
        <v>#DIV/0!</v>
      </c>
    </row>
    <row r="105" spans="1:6" x14ac:dyDescent="0.25">
      <c r="A105" s="148" t="s">
        <v>118</v>
      </c>
      <c r="B105" s="47" t="s">
        <v>119</v>
      </c>
      <c r="C105" s="105"/>
      <c r="D105" s="105"/>
      <c r="E105" s="149"/>
      <c r="F105" s="136" t="e">
        <f t="shared" si="14"/>
        <v>#DIV/0!</v>
      </c>
    </row>
    <row r="106" spans="1:6" x14ac:dyDescent="0.25">
      <c r="A106" s="148" t="s">
        <v>120</v>
      </c>
      <c r="B106" s="47" t="s">
        <v>121</v>
      </c>
      <c r="C106" s="105"/>
      <c r="D106" s="105"/>
      <c r="E106" s="149"/>
      <c r="F106" s="136" t="e">
        <f t="shared" si="14"/>
        <v>#DIV/0!</v>
      </c>
    </row>
    <row r="107" spans="1:6" x14ac:dyDescent="0.25">
      <c r="A107" s="148" t="s">
        <v>124</v>
      </c>
      <c r="B107" s="47" t="s">
        <v>125</v>
      </c>
      <c r="C107" s="105"/>
      <c r="D107" s="105"/>
      <c r="E107" s="149">
        <v>25.95</v>
      </c>
      <c r="F107" s="136" t="e">
        <f t="shared" si="14"/>
        <v>#DIV/0!</v>
      </c>
    </row>
    <row r="108" spans="1:6" x14ac:dyDescent="0.25">
      <c r="A108" s="148" t="s">
        <v>126</v>
      </c>
      <c r="B108" s="47" t="s">
        <v>127</v>
      </c>
      <c r="C108" s="105"/>
      <c r="D108" s="105"/>
      <c r="E108" s="149">
        <v>397</v>
      </c>
      <c r="F108" s="136" t="e">
        <f t="shared" si="14"/>
        <v>#DIV/0!</v>
      </c>
    </row>
    <row r="109" spans="1:6" x14ac:dyDescent="0.25">
      <c r="A109" s="148" t="s">
        <v>128</v>
      </c>
      <c r="B109" s="47" t="s">
        <v>129</v>
      </c>
      <c r="C109" s="105"/>
      <c r="D109" s="105"/>
      <c r="E109" s="149">
        <v>9938.75</v>
      </c>
      <c r="F109" s="136" t="e">
        <f t="shared" si="14"/>
        <v>#DIV/0!</v>
      </c>
    </row>
    <row r="110" spans="1:6" x14ac:dyDescent="0.25">
      <c r="A110" s="148" t="s">
        <v>130</v>
      </c>
      <c r="B110" s="47" t="s">
        <v>131</v>
      </c>
      <c r="C110" s="105"/>
      <c r="D110" s="105"/>
      <c r="E110" s="149">
        <v>5.97</v>
      </c>
      <c r="F110" s="136" t="e">
        <f t="shared" si="14"/>
        <v>#DIV/0!</v>
      </c>
    </row>
    <row r="111" spans="1:6" x14ac:dyDescent="0.25">
      <c r="A111" s="148" t="s">
        <v>132</v>
      </c>
      <c r="B111" s="47" t="s">
        <v>133</v>
      </c>
      <c r="C111" s="105"/>
      <c r="D111" s="105"/>
      <c r="E111" s="149">
        <v>1593.97</v>
      </c>
      <c r="F111" s="136" t="e">
        <f t="shared" si="14"/>
        <v>#DIV/0!</v>
      </c>
    </row>
    <row r="112" spans="1:6" x14ac:dyDescent="0.25">
      <c r="A112" s="148" t="s">
        <v>134</v>
      </c>
      <c r="B112" s="47" t="s">
        <v>135</v>
      </c>
      <c r="C112" s="105"/>
      <c r="D112" s="105"/>
      <c r="E112" s="149"/>
      <c r="F112" s="136" t="e">
        <f t="shared" si="14"/>
        <v>#DIV/0!</v>
      </c>
    </row>
    <row r="113" spans="1:6" x14ac:dyDescent="0.25">
      <c r="A113" s="148" t="s">
        <v>136</v>
      </c>
      <c r="B113" s="47" t="s">
        <v>137</v>
      </c>
      <c r="C113" s="105"/>
      <c r="D113" s="105"/>
      <c r="E113" s="149">
        <v>125322.62</v>
      </c>
      <c r="F113" s="136" t="e">
        <f t="shared" si="14"/>
        <v>#DIV/0!</v>
      </c>
    </row>
    <row r="114" spans="1:6" x14ac:dyDescent="0.25">
      <c r="A114" s="148" t="s">
        <v>138</v>
      </c>
      <c r="B114" s="47" t="s">
        <v>139</v>
      </c>
      <c r="C114" s="105"/>
      <c r="D114" s="105"/>
      <c r="E114" s="149">
        <v>2686.63</v>
      </c>
      <c r="F114" s="136" t="e">
        <f t="shared" si="14"/>
        <v>#DIV/0!</v>
      </c>
    </row>
    <row r="115" spans="1:6" x14ac:dyDescent="0.25">
      <c r="A115" s="148" t="s">
        <v>140</v>
      </c>
      <c r="B115" s="47" t="s">
        <v>141</v>
      </c>
      <c r="C115" s="105"/>
      <c r="D115" s="105"/>
      <c r="E115" s="149">
        <v>9285.24</v>
      </c>
      <c r="F115" s="136" t="e">
        <f t="shared" si="14"/>
        <v>#DIV/0!</v>
      </c>
    </row>
    <row r="116" spans="1:6" x14ac:dyDescent="0.25">
      <c r="A116" s="148" t="s">
        <v>144</v>
      </c>
      <c r="B116" s="47" t="s">
        <v>143</v>
      </c>
      <c r="C116" s="105"/>
      <c r="D116" s="105"/>
      <c r="E116" s="149">
        <v>1371.83</v>
      </c>
      <c r="F116" s="136" t="e">
        <f t="shared" si="14"/>
        <v>#DIV/0!</v>
      </c>
    </row>
    <row r="117" spans="1:6" ht="25.5" x14ac:dyDescent="0.25">
      <c r="A117" s="148" t="s">
        <v>147</v>
      </c>
      <c r="B117" s="47" t="s">
        <v>148</v>
      </c>
      <c r="C117" s="105"/>
      <c r="D117" s="105"/>
      <c r="E117" s="149"/>
      <c r="F117" s="136" t="e">
        <f t="shared" si="14"/>
        <v>#DIV/0!</v>
      </c>
    </row>
    <row r="118" spans="1:6" x14ac:dyDescent="0.25">
      <c r="A118" s="148" t="s">
        <v>149</v>
      </c>
      <c r="B118" s="47" t="s">
        <v>150</v>
      </c>
      <c r="C118" s="105"/>
      <c r="D118" s="105"/>
      <c r="E118" s="149"/>
      <c r="F118" s="136" t="e">
        <f t="shared" si="14"/>
        <v>#DIV/0!</v>
      </c>
    </row>
    <row r="119" spans="1:6" x14ac:dyDescent="0.25">
      <c r="A119" s="148" t="s">
        <v>151</v>
      </c>
      <c r="B119" s="47" t="s">
        <v>152</v>
      </c>
      <c r="C119" s="105"/>
      <c r="D119" s="105"/>
      <c r="E119" s="149">
        <v>10612.81</v>
      </c>
      <c r="F119" s="136" t="e">
        <f t="shared" si="14"/>
        <v>#DIV/0!</v>
      </c>
    </row>
    <row r="120" spans="1:6" x14ac:dyDescent="0.25">
      <c r="A120" s="148" t="s">
        <v>153</v>
      </c>
      <c r="B120" s="47" t="s">
        <v>154</v>
      </c>
      <c r="C120" s="105"/>
      <c r="D120" s="105"/>
      <c r="E120" s="149"/>
      <c r="F120" s="136" t="e">
        <f t="shared" si="14"/>
        <v>#DIV/0!</v>
      </c>
    </row>
    <row r="121" spans="1:6" x14ac:dyDescent="0.25">
      <c r="A121" s="148" t="s">
        <v>155</v>
      </c>
      <c r="B121" s="47" t="s">
        <v>156</v>
      </c>
      <c r="C121" s="105"/>
      <c r="D121" s="105"/>
      <c r="E121" s="149">
        <v>1318.69</v>
      </c>
      <c r="F121" s="136" t="e">
        <f t="shared" si="14"/>
        <v>#DIV/0!</v>
      </c>
    </row>
    <row r="122" spans="1:6" x14ac:dyDescent="0.25">
      <c r="A122" s="148" t="s">
        <v>157</v>
      </c>
      <c r="B122" s="47" t="s">
        <v>158</v>
      </c>
      <c r="C122" s="105"/>
      <c r="D122" s="105"/>
      <c r="E122" s="149">
        <v>132.72</v>
      </c>
      <c r="F122" s="136" t="e">
        <f t="shared" si="14"/>
        <v>#DIV/0!</v>
      </c>
    </row>
    <row r="123" spans="1:6" x14ac:dyDescent="0.25">
      <c r="A123" s="148" t="s">
        <v>159</v>
      </c>
      <c r="B123" s="47" t="s">
        <v>146</v>
      </c>
      <c r="C123" s="105"/>
      <c r="D123" s="105"/>
      <c r="E123" s="149">
        <v>1796.14</v>
      </c>
      <c r="F123" s="136" t="e">
        <f t="shared" si="14"/>
        <v>#DIV/0!</v>
      </c>
    </row>
    <row r="124" spans="1:6" x14ac:dyDescent="0.25">
      <c r="A124" s="168" t="s">
        <v>160</v>
      </c>
      <c r="B124" s="103" t="s">
        <v>161</v>
      </c>
      <c r="C124" s="156"/>
      <c r="D124" s="156"/>
      <c r="E124" s="157">
        <f>SUM(E125:E128)</f>
        <v>330.63</v>
      </c>
      <c r="F124" s="144" t="e">
        <f t="shared" si="14"/>
        <v>#DIV/0!</v>
      </c>
    </row>
    <row r="125" spans="1:6" x14ac:dyDescent="0.25">
      <c r="A125" s="148" t="s">
        <v>164</v>
      </c>
      <c r="B125" s="47" t="s">
        <v>165</v>
      </c>
      <c r="C125" s="105"/>
      <c r="D125" s="105"/>
      <c r="E125" s="149">
        <v>19.96</v>
      </c>
      <c r="F125" s="136" t="e">
        <f t="shared" si="14"/>
        <v>#DIV/0!</v>
      </c>
    </row>
    <row r="126" spans="1:6" ht="25.5" x14ac:dyDescent="0.25">
      <c r="A126" s="148" t="s">
        <v>389</v>
      </c>
      <c r="B126" s="47" t="s">
        <v>390</v>
      </c>
      <c r="C126" s="105"/>
      <c r="D126" s="105"/>
      <c r="E126" s="149">
        <v>60.58</v>
      </c>
      <c r="F126" s="136" t="e">
        <f t="shared" si="14"/>
        <v>#DIV/0!</v>
      </c>
    </row>
    <row r="127" spans="1:6" x14ac:dyDescent="0.25">
      <c r="A127" s="148" t="s">
        <v>391</v>
      </c>
      <c r="B127" s="47" t="s">
        <v>392</v>
      </c>
      <c r="C127" s="105"/>
      <c r="D127" s="105"/>
      <c r="E127" s="149">
        <v>0.09</v>
      </c>
      <c r="F127" s="136" t="e">
        <f t="shared" si="14"/>
        <v>#DIV/0!</v>
      </c>
    </row>
    <row r="128" spans="1:6" x14ac:dyDescent="0.25">
      <c r="A128" s="148" t="s">
        <v>393</v>
      </c>
      <c r="B128" s="47" t="s">
        <v>394</v>
      </c>
      <c r="C128" s="105"/>
      <c r="D128" s="105"/>
      <c r="E128" s="149">
        <v>250</v>
      </c>
      <c r="F128" s="136" t="e">
        <f t="shared" si="14"/>
        <v>#DIV/0!</v>
      </c>
    </row>
    <row r="129" spans="1:6" ht="25.5" x14ac:dyDescent="0.25">
      <c r="A129" s="168" t="s">
        <v>175</v>
      </c>
      <c r="B129" s="103" t="s">
        <v>176</v>
      </c>
      <c r="C129" s="156">
        <f>C130</f>
        <v>0</v>
      </c>
      <c r="D129" s="156">
        <f>D130</f>
        <v>0</v>
      </c>
      <c r="E129" s="157">
        <f t="shared" ref="E129" si="15">E130</f>
        <v>0</v>
      </c>
      <c r="F129" s="144" t="e">
        <f t="shared" si="14"/>
        <v>#DIV/0!</v>
      </c>
    </row>
    <row r="130" spans="1:6" ht="25.5" x14ac:dyDescent="0.25">
      <c r="A130" s="148" t="s">
        <v>197</v>
      </c>
      <c r="B130" s="47" t="s">
        <v>198</v>
      </c>
      <c r="C130" s="105"/>
      <c r="D130" s="105"/>
      <c r="E130" s="149">
        <v>0</v>
      </c>
      <c r="F130" s="136" t="e">
        <f t="shared" si="14"/>
        <v>#DIV/0!</v>
      </c>
    </row>
    <row r="131" spans="1:6" ht="25.5" x14ac:dyDescent="0.25">
      <c r="A131" s="168" t="s">
        <v>203</v>
      </c>
      <c r="B131" s="103" t="s">
        <v>204</v>
      </c>
      <c r="C131" s="156"/>
      <c r="D131" s="156"/>
      <c r="E131" s="157">
        <f t="shared" ref="E131" si="16">E132</f>
        <v>2000</v>
      </c>
      <c r="F131" s="144" t="e">
        <f t="shared" si="14"/>
        <v>#DIV/0!</v>
      </c>
    </row>
    <row r="132" spans="1:6" x14ac:dyDescent="0.25">
      <c r="A132" s="148" t="s">
        <v>207</v>
      </c>
      <c r="B132" s="47" t="s">
        <v>208</v>
      </c>
      <c r="C132" s="105"/>
      <c r="D132" s="105"/>
      <c r="E132" s="149">
        <v>2000</v>
      </c>
      <c r="F132" s="136" t="e">
        <f t="shared" si="14"/>
        <v>#DIV/0!</v>
      </c>
    </row>
    <row r="133" spans="1:6" x14ac:dyDescent="0.25">
      <c r="A133" s="168" t="s">
        <v>209</v>
      </c>
      <c r="B133" s="103" t="s">
        <v>210</v>
      </c>
      <c r="C133" s="156"/>
      <c r="D133" s="156"/>
      <c r="E133" s="157">
        <f t="shared" ref="E133" si="17">SUM(E134:E138)</f>
        <v>4620</v>
      </c>
      <c r="F133" s="144" t="e">
        <f t="shared" si="14"/>
        <v>#DIV/0!</v>
      </c>
    </row>
    <row r="134" spans="1:6" x14ac:dyDescent="0.25">
      <c r="A134" s="148" t="s">
        <v>213</v>
      </c>
      <c r="B134" s="47" t="s">
        <v>214</v>
      </c>
      <c r="C134" s="105"/>
      <c r="D134" s="105"/>
      <c r="E134" s="149">
        <v>4620</v>
      </c>
      <c r="F134" s="136" t="e">
        <f t="shared" si="14"/>
        <v>#DIV/0!</v>
      </c>
    </row>
    <row r="135" spans="1:6" x14ac:dyDescent="0.25">
      <c r="A135" s="148" t="s">
        <v>416</v>
      </c>
      <c r="B135" s="47" t="s">
        <v>417</v>
      </c>
      <c r="C135" s="105"/>
      <c r="D135" s="105"/>
      <c r="E135" s="149">
        <v>0</v>
      </c>
      <c r="F135" s="136" t="e">
        <f t="shared" si="14"/>
        <v>#DIV/0!</v>
      </c>
    </row>
    <row r="136" spans="1:6" x14ac:dyDescent="0.25">
      <c r="A136" s="148" t="s">
        <v>420</v>
      </c>
      <c r="B136" s="47" t="s">
        <v>421</v>
      </c>
      <c r="C136" s="105"/>
      <c r="D136" s="105"/>
      <c r="E136" s="149">
        <v>0</v>
      </c>
      <c r="F136" s="136" t="e">
        <f t="shared" si="14"/>
        <v>#DIV/0!</v>
      </c>
    </row>
    <row r="137" spans="1:6" x14ac:dyDescent="0.25">
      <c r="A137" s="148" t="s">
        <v>424</v>
      </c>
      <c r="B137" s="47" t="s">
        <v>425</v>
      </c>
      <c r="C137" s="105"/>
      <c r="D137" s="105"/>
      <c r="E137" s="149">
        <v>0</v>
      </c>
      <c r="F137" s="136" t="e">
        <f t="shared" si="14"/>
        <v>#DIV/0!</v>
      </c>
    </row>
    <row r="138" spans="1:6" x14ac:dyDescent="0.25">
      <c r="A138" s="148" t="s">
        <v>426</v>
      </c>
      <c r="B138" s="47" t="s">
        <v>333</v>
      </c>
      <c r="C138" s="105"/>
      <c r="D138" s="105"/>
      <c r="E138" s="149">
        <v>0</v>
      </c>
      <c r="F138" s="136" t="e">
        <f t="shared" si="14"/>
        <v>#DIV/0!</v>
      </c>
    </row>
    <row r="139" spans="1:6" x14ac:dyDescent="0.25">
      <c r="A139" s="169">
        <v>4</v>
      </c>
      <c r="B139" s="103" t="s">
        <v>227</v>
      </c>
      <c r="C139" s="159">
        <f>C140+C143+C161</f>
        <v>13500</v>
      </c>
      <c r="D139" s="159">
        <f>D140+D143+D161</f>
        <v>13500</v>
      </c>
      <c r="E139" s="160">
        <f>E140+E143+E161</f>
        <v>440.95</v>
      </c>
      <c r="F139" s="144">
        <f t="shared" si="14"/>
        <v>3.2662962962962965</v>
      </c>
    </row>
    <row r="140" spans="1:6" ht="25.5" x14ac:dyDescent="0.25">
      <c r="A140" s="168" t="s">
        <v>59</v>
      </c>
      <c r="B140" s="103" t="s">
        <v>228</v>
      </c>
      <c r="C140" s="156"/>
      <c r="D140" s="156"/>
      <c r="E140" s="157">
        <f t="shared" ref="E140" si="18">SUM(E141:E142)</f>
        <v>0</v>
      </c>
      <c r="F140" s="144" t="e">
        <f t="shared" si="14"/>
        <v>#DIV/0!</v>
      </c>
    </row>
    <row r="141" spans="1:6" x14ac:dyDescent="0.25">
      <c r="A141" s="148" t="s">
        <v>231</v>
      </c>
      <c r="B141" s="47" t="s">
        <v>232</v>
      </c>
      <c r="C141" s="105"/>
      <c r="D141" s="105"/>
      <c r="E141" s="149">
        <v>0</v>
      </c>
      <c r="F141" s="136" t="e">
        <f t="shared" si="14"/>
        <v>#DIV/0!</v>
      </c>
    </row>
    <row r="142" spans="1:6" x14ac:dyDescent="0.25">
      <c r="A142" s="148" t="s">
        <v>430</v>
      </c>
      <c r="B142" s="47" t="s">
        <v>348</v>
      </c>
      <c r="C142" s="105"/>
      <c r="D142" s="105"/>
      <c r="E142" s="149">
        <v>0</v>
      </c>
      <c r="F142" s="136" t="e">
        <f t="shared" si="14"/>
        <v>#DIV/0!</v>
      </c>
    </row>
    <row r="143" spans="1:6" ht="25.5" x14ac:dyDescent="0.25">
      <c r="A143" s="168" t="s">
        <v>233</v>
      </c>
      <c r="B143" s="103" t="s">
        <v>234</v>
      </c>
      <c r="C143" s="156">
        <v>13500</v>
      </c>
      <c r="D143" s="156">
        <v>13500</v>
      </c>
      <c r="E143" s="157">
        <f t="shared" ref="E143" si="19">SUM(E144:E158)</f>
        <v>440.95</v>
      </c>
      <c r="F143" s="144">
        <f t="shared" si="14"/>
        <v>3.2662962962962965</v>
      </c>
    </row>
    <row r="144" spans="1:6" x14ac:dyDescent="0.25">
      <c r="A144" s="148" t="s">
        <v>237</v>
      </c>
      <c r="B144" s="47" t="s">
        <v>238</v>
      </c>
      <c r="C144" s="105"/>
      <c r="D144" s="105"/>
      <c r="E144" s="149"/>
      <c r="F144" s="136" t="e">
        <f t="shared" si="14"/>
        <v>#DIV/0!</v>
      </c>
    </row>
    <row r="145" spans="1:6" x14ac:dyDescent="0.25">
      <c r="A145" s="148" t="s">
        <v>241</v>
      </c>
      <c r="B145" s="47" t="s">
        <v>242</v>
      </c>
      <c r="C145" s="105"/>
      <c r="D145" s="105"/>
      <c r="E145" s="149">
        <v>440.95</v>
      </c>
      <c r="F145" s="136" t="e">
        <f t="shared" si="14"/>
        <v>#DIV/0!</v>
      </c>
    </row>
    <row r="146" spans="1:6" x14ac:dyDescent="0.25">
      <c r="A146" s="148" t="s">
        <v>436</v>
      </c>
      <c r="B146" s="47" t="s">
        <v>437</v>
      </c>
      <c r="C146" s="105"/>
      <c r="D146" s="105"/>
      <c r="E146" s="149"/>
      <c r="F146" s="136" t="e">
        <f t="shared" si="14"/>
        <v>#DIV/0!</v>
      </c>
    </row>
    <row r="147" spans="1:6" x14ac:dyDescent="0.25">
      <c r="A147" s="148" t="s">
        <v>438</v>
      </c>
      <c r="B147" s="47" t="s">
        <v>439</v>
      </c>
      <c r="C147" s="105"/>
      <c r="D147" s="105"/>
      <c r="E147" s="149"/>
      <c r="F147" s="136" t="e">
        <f t="shared" si="14"/>
        <v>#DIV/0!</v>
      </c>
    </row>
    <row r="148" spans="1:6" x14ac:dyDescent="0.25">
      <c r="A148" s="148" t="s">
        <v>243</v>
      </c>
      <c r="B148" s="47" t="s">
        <v>244</v>
      </c>
      <c r="C148" s="105"/>
      <c r="D148" s="105"/>
      <c r="E148" s="149"/>
      <c r="F148" s="136" t="e">
        <f t="shared" si="14"/>
        <v>#DIV/0!</v>
      </c>
    </row>
    <row r="149" spans="1:6" x14ac:dyDescent="0.25">
      <c r="A149" s="148" t="s">
        <v>440</v>
      </c>
      <c r="B149" s="47" t="s">
        <v>441</v>
      </c>
      <c r="C149" s="105"/>
      <c r="D149" s="105"/>
      <c r="E149" s="149"/>
      <c r="F149" s="136" t="e">
        <f t="shared" si="14"/>
        <v>#DIV/0!</v>
      </c>
    </row>
    <row r="150" spans="1:6" x14ac:dyDescent="0.25">
      <c r="A150" s="148" t="s">
        <v>442</v>
      </c>
      <c r="B150" s="47" t="s">
        <v>360</v>
      </c>
      <c r="C150" s="105"/>
      <c r="D150" s="105"/>
      <c r="E150" s="149"/>
      <c r="F150" s="136" t="e">
        <f t="shared" si="14"/>
        <v>#DIV/0!</v>
      </c>
    </row>
    <row r="151" spans="1:6" x14ac:dyDescent="0.25">
      <c r="A151" s="148" t="s">
        <v>443</v>
      </c>
      <c r="B151" s="47" t="s">
        <v>362</v>
      </c>
      <c r="C151" s="105"/>
      <c r="D151" s="105"/>
      <c r="E151" s="149"/>
      <c r="F151" s="136" t="e">
        <f t="shared" si="14"/>
        <v>#DIV/0!</v>
      </c>
    </row>
    <row r="152" spans="1:6" x14ac:dyDescent="0.25">
      <c r="A152" s="148" t="s">
        <v>446</v>
      </c>
      <c r="B152" s="47" t="s">
        <v>366</v>
      </c>
      <c r="C152" s="105"/>
      <c r="D152" s="105"/>
      <c r="E152" s="149"/>
      <c r="F152" s="136" t="e">
        <f t="shared" si="14"/>
        <v>#DIV/0!</v>
      </c>
    </row>
    <row r="153" spans="1:6" ht="25.5" x14ac:dyDescent="0.25">
      <c r="A153" s="148" t="s">
        <v>447</v>
      </c>
      <c r="B153" s="47" t="s">
        <v>368</v>
      </c>
      <c r="C153" s="105"/>
      <c r="D153" s="105"/>
      <c r="E153" s="149"/>
      <c r="F153" s="136" t="e">
        <f t="shared" si="14"/>
        <v>#DIV/0!</v>
      </c>
    </row>
    <row r="154" spans="1:6" x14ac:dyDescent="0.25">
      <c r="A154" s="148" t="s">
        <v>450</v>
      </c>
      <c r="B154" s="47" t="s">
        <v>451</v>
      </c>
      <c r="C154" s="105"/>
      <c r="D154" s="105"/>
      <c r="E154" s="149"/>
      <c r="F154" s="136" t="e">
        <f t="shared" si="14"/>
        <v>#DIV/0!</v>
      </c>
    </row>
    <row r="155" spans="1:6" x14ac:dyDescent="0.25">
      <c r="A155" s="148">
        <v>4242</v>
      </c>
      <c r="B155" s="47"/>
      <c r="C155" s="105"/>
      <c r="D155" s="105"/>
      <c r="E155" s="149"/>
      <c r="F155" s="136" t="e">
        <f t="shared" si="14"/>
        <v>#DIV/0!</v>
      </c>
    </row>
    <row r="156" spans="1:6" x14ac:dyDescent="0.25">
      <c r="A156" s="148" t="s">
        <v>454</v>
      </c>
      <c r="B156" s="47" t="s">
        <v>455</v>
      </c>
      <c r="C156" s="105"/>
      <c r="D156" s="105"/>
      <c r="E156" s="149">
        <v>0</v>
      </c>
      <c r="F156" s="136" t="e">
        <f t="shared" ref="F156:F219" si="20">+E156/D156*100</f>
        <v>#DIV/0!</v>
      </c>
    </row>
    <row r="157" spans="1:6" x14ac:dyDescent="0.25">
      <c r="A157" s="148" t="s">
        <v>460</v>
      </c>
      <c r="B157" s="47" t="s">
        <v>372</v>
      </c>
      <c r="C157" s="105"/>
      <c r="D157" s="105"/>
      <c r="E157" s="149">
        <v>0</v>
      </c>
      <c r="F157" s="136" t="e">
        <f t="shared" si="20"/>
        <v>#DIV/0!</v>
      </c>
    </row>
    <row r="158" spans="1:6" x14ac:dyDescent="0.25">
      <c r="A158" s="148" t="s">
        <v>247</v>
      </c>
      <c r="B158" s="47" t="s">
        <v>248</v>
      </c>
      <c r="C158" s="105"/>
      <c r="D158" s="105"/>
      <c r="E158" s="149">
        <v>0</v>
      </c>
      <c r="F158" s="136" t="e">
        <f t="shared" si="20"/>
        <v>#DIV/0!</v>
      </c>
    </row>
    <row r="159" spans="1:6" ht="25.5" hidden="1" x14ac:dyDescent="0.25">
      <c r="A159" s="147" t="s">
        <v>470</v>
      </c>
      <c r="B159" s="47" t="s">
        <v>471</v>
      </c>
      <c r="C159" s="145">
        <f>C160</f>
        <v>0</v>
      </c>
      <c r="D159" s="145">
        <f>D160</f>
        <v>0</v>
      </c>
      <c r="E159" s="146">
        <f t="shared" ref="E159" si="21">E160</f>
        <v>0</v>
      </c>
      <c r="F159" s="136" t="e">
        <f t="shared" si="20"/>
        <v>#DIV/0!</v>
      </c>
    </row>
    <row r="160" spans="1:6" hidden="1" x14ac:dyDescent="0.25">
      <c r="A160" s="148" t="s">
        <v>474</v>
      </c>
      <c r="B160" s="47" t="s">
        <v>475</v>
      </c>
      <c r="C160" s="105"/>
      <c r="D160" s="105"/>
      <c r="E160" s="149">
        <v>0</v>
      </c>
      <c r="F160" s="136" t="e">
        <f t="shared" si="20"/>
        <v>#DIV/0!</v>
      </c>
    </row>
    <row r="161" spans="1:6" ht="25.5" x14ac:dyDescent="0.25">
      <c r="A161" s="168" t="s">
        <v>249</v>
      </c>
      <c r="B161" s="103" t="s">
        <v>250</v>
      </c>
      <c r="C161" s="156"/>
      <c r="D161" s="156"/>
      <c r="E161" s="157">
        <f t="shared" ref="E161" si="22">SUM(E162:E164)</f>
        <v>0</v>
      </c>
      <c r="F161" s="144" t="e">
        <f t="shared" si="20"/>
        <v>#DIV/0!</v>
      </c>
    </row>
    <row r="162" spans="1:6" x14ac:dyDescent="0.25">
      <c r="A162" s="148" t="s">
        <v>253</v>
      </c>
      <c r="B162" s="47" t="s">
        <v>252</v>
      </c>
      <c r="C162" s="105"/>
      <c r="D162" s="105"/>
      <c r="E162" s="149"/>
      <c r="F162" s="136" t="e">
        <f t="shared" si="20"/>
        <v>#DIV/0!</v>
      </c>
    </row>
    <row r="163" spans="1:6" x14ac:dyDescent="0.25">
      <c r="A163" s="148" t="s">
        <v>478</v>
      </c>
      <c r="B163" s="47" t="s">
        <v>477</v>
      </c>
      <c r="C163" s="105"/>
      <c r="D163" s="105"/>
      <c r="E163" s="149"/>
      <c r="F163" s="136" t="e">
        <f t="shared" si="20"/>
        <v>#DIV/0!</v>
      </c>
    </row>
    <row r="164" spans="1:6" x14ac:dyDescent="0.25">
      <c r="A164" s="148" t="s">
        <v>484</v>
      </c>
      <c r="B164" s="47" t="s">
        <v>483</v>
      </c>
      <c r="C164" s="105"/>
      <c r="D164" s="105"/>
      <c r="E164" s="149"/>
      <c r="F164" s="136" t="e">
        <f t="shared" si="20"/>
        <v>#DIV/0!</v>
      </c>
    </row>
    <row r="165" spans="1:6" hidden="1" x14ac:dyDescent="0.25">
      <c r="A165" s="147" t="s">
        <v>64</v>
      </c>
      <c r="B165" s="47" t="s">
        <v>510</v>
      </c>
      <c r="C165" s="145">
        <v>0</v>
      </c>
      <c r="D165" s="145">
        <v>0</v>
      </c>
      <c r="E165" s="146"/>
      <c r="F165" s="136" t="e">
        <f t="shared" si="20"/>
        <v>#DIV/0!</v>
      </c>
    </row>
    <row r="166" spans="1:6" ht="25.5" hidden="1" x14ac:dyDescent="0.25">
      <c r="A166" s="147" t="s">
        <v>520</v>
      </c>
      <c r="B166" s="47" t="s">
        <v>521</v>
      </c>
      <c r="C166" s="145">
        <f>C167</f>
        <v>0</v>
      </c>
      <c r="D166" s="145">
        <f>D167</f>
        <v>0</v>
      </c>
      <c r="E166" s="146">
        <f>E167</f>
        <v>0</v>
      </c>
      <c r="F166" s="136" t="e">
        <f t="shared" si="20"/>
        <v>#DIV/0!</v>
      </c>
    </row>
    <row r="167" spans="1:6" ht="25.5" hidden="1" x14ac:dyDescent="0.25">
      <c r="A167" s="148" t="s">
        <v>528</v>
      </c>
      <c r="B167" s="47" t="s">
        <v>529</v>
      </c>
      <c r="C167" s="105"/>
      <c r="D167" s="105"/>
      <c r="E167" s="149">
        <v>0</v>
      </c>
      <c r="F167" s="136" t="e">
        <f t="shared" si="20"/>
        <v>#DIV/0!</v>
      </c>
    </row>
    <row r="168" spans="1:6" x14ac:dyDescent="0.25">
      <c r="A168" s="181" t="s">
        <v>60</v>
      </c>
      <c r="B168" s="182" t="s">
        <v>61</v>
      </c>
      <c r="C168" s="183">
        <f>C170+C176+C204+C209+C211+C216+C219+C232+C234+C236+C239</f>
        <v>1650573</v>
      </c>
      <c r="D168" s="183">
        <f>D170+D176+D204+D209+D211+D216+D219+D232+D234+D236+D239</f>
        <v>1650573</v>
      </c>
      <c r="E168" s="184">
        <f>E170+E176+E204+E209+E211+E216+E219+E232+E234+E236+E239</f>
        <v>397866.53</v>
      </c>
      <c r="F168" s="185">
        <f t="shared" si="20"/>
        <v>24.104752107298495</v>
      </c>
    </row>
    <row r="169" spans="1:6" x14ac:dyDescent="0.25">
      <c r="A169" s="166">
        <v>3</v>
      </c>
      <c r="B169" s="167" t="s">
        <v>82</v>
      </c>
      <c r="C169" s="179">
        <f>C170+C176+C204+C209+C211</f>
        <v>1593263</v>
      </c>
      <c r="D169" s="179">
        <f>D170+D176+D204+D209+D211</f>
        <v>1593263</v>
      </c>
      <c r="E169" s="180">
        <f>E170+E176+E204+E209+E211+E215</f>
        <v>397866.53</v>
      </c>
      <c r="F169" s="178">
        <f t="shared" si="20"/>
        <v>24.971805031561018</v>
      </c>
    </row>
    <row r="170" spans="1:6" x14ac:dyDescent="0.25">
      <c r="A170" s="168" t="s">
        <v>83</v>
      </c>
      <c r="B170" s="103" t="s">
        <v>84</v>
      </c>
      <c r="C170" s="156">
        <v>804088</v>
      </c>
      <c r="D170" s="156">
        <v>804088</v>
      </c>
      <c r="E170" s="157">
        <f>SUM(E171:E175)</f>
        <v>277628.28999999998</v>
      </c>
      <c r="F170" s="144">
        <f t="shared" si="20"/>
        <v>34.527102754922346</v>
      </c>
    </row>
    <row r="171" spans="1:6" x14ac:dyDescent="0.25">
      <c r="A171" s="148" t="s">
        <v>87</v>
      </c>
      <c r="B171" s="47" t="s">
        <v>88</v>
      </c>
      <c r="C171" s="105"/>
      <c r="D171" s="105"/>
      <c r="E171" s="149">
        <v>207810.19</v>
      </c>
      <c r="F171" s="136" t="e">
        <f t="shared" si="20"/>
        <v>#DIV/0!</v>
      </c>
    </row>
    <row r="172" spans="1:6" x14ac:dyDescent="0.25">
      <c r="A172" s="148" t="s">
        <v>373</v>
      </c>
      <c r="B172" s="47" t="s">
        <v>374</v>
      </c>
      <c r="C172" s="105"/>
      <c r="D172" s="105"/>
      <c r="E172" s="149">
        <v>0</v>
      </c>
      <c r="F172" s="136" t="e">
        <f t="shared" si="20"/>
        <v>#DIV/0!</v>
      </c>
    </row>
    <row r="173" spans="1:6" x14ac:dyDescent="0.25">
      <c r="A173" s="148" t="s">
        <v>89</v>
      </c>
      <c r="B173" s="47" t="s">
        <v>90</v>
      </c>
      <c r="C173" s="105"/>
      <c r="D173" s="105"/>
      <c r="E173" s="149">
        <v>18875.650000000001</v>
      </c>
      <c r="F173" s="136" t="e">
        <f t="shared" si="20"/>
        <v>#DIV/0!</v>
      </c>
    </row>
    <row r="174" spans="1:6" x14ac:dyDescent="0.25">
      <c r="A174" s="148" t="s">
        <v>93</v>
      </c>
      <c r="B174" s="47" t="s">
        <v>92</v>
      </c>
      <c r="C174" s="105"/>
      <c r="D174" s="105"/>
      <c r="E174" s="149">
        <v>14031.38</v>
      </c>
      <c r="F174" s="136" t="e">
        <f t="shared" si="20"/>
        <v>#DIV/0!</v>
      </c>
    </row>
    <row r="175" spans="1:6" x14ac:dyDescent="0.25">
      <c r="A175" s="148" t="s">
        <v>96</v>
      </c>
      <c r="B175" s="47" t="s">
        <v>97</v>
      </c>
      <c r="C175" s="105"/>
      <c r="D175" s="105"/>
      <c r="E175" s="149">
        <v>36911.07</v>
      </c>
      <c r="F175" s="136" t="e">
        <f t="shared" si="20"/>
        <v>#DIV/0!</v>
      </c>
    </row>
    <row r="176" spans="1:6" x14ac:dyDescent="0.25">
      <c r="A176" s="168" t="s">
        <v>98</v>
      </c>
      <c r="B176" s="103" t="s">
        <v>99</v>
      </c>
      <c r="C176" s="156">
        <v>769175</v>
      </c>
      <c r="D176" s="156">
        <v>769175</v>
      </c>
      <c r="E176" s="157">
        <f t="shared" ref="E176" si="23">SUM(E177:E203)</f>
        <v>114864.14000000003</v>
      </c>
      <c r="F176" s="144">
        <f t="shared" si="20"/>
        <v>14.933420873013297</v>
      </c>
    </row>
    <row r="177" spans="1:6" x14ac:dyDescent="0.25">
      <c r="A177" s="148" t="s">
        <v>102</v>
      </c>
      <c r="B177" s="47" t="s">
        <v>103</v>
      </c>
      <c r="C177" s="105"/>
      <c r="D177" s="105"/>
      <c r="E177" s="149">
        <v>23737.63</v>
      </c>
      <c r="F177" s="136" t="e">
        <f t="shared" si="20"/>
        <v>#DIV/0!</v>
      </c>
    </row>
    <row r="178" spans="1:6" ht="25.5" x14ac:dyDescent="0.25">
      <c r="A178" s="148" t="s">
        <v>104</v>
      </c>
      <c r="B178" s="47" t="s">
        <v>105</v>
      </c>
      <c r="C178" s="105"/>
      <c r="D178" s="105"/>
      <c r="E178" s="149">
        <v>1752.43</v>
      </c>
      <c r="F178" s="136" t="e">
        <f t="shared" si="20"/>
        <v>#DIV/0!</v>
      </c>
    </row>
    <row r="179" spans="1:6" x14ac:dyDescent="0.25">
      <c r="A179" s="148" t="s">
        <v>106</v>
      </c>
      <c r="B179" s="47" t="s">
        <v>107</v>
      </c>
      <c r="C179" s="105"/>
      <c r="D179" s="105"/>
      <c r="E179" s="149">
        <v>4333.6000000000004</v>
      </c>
      <c r="F179" s="136" t="e">
        <f t="shared" si="20"/>
        <v>#DIV/0!</v>
      </c>
    </row>
    <row r="180" spans="1:6" x14ac:dyDescent="0.25">
      <c r="A180" s="148" t="s">
        <v>108</v>
      </c>
      <c r="B180" s="47" t="s">
        <v>109</v>
      </c>
      <c r="C180" s="105"/>
      <c r="D180" s="105"/>
      <c r="E180" s="149"/>
      <c r="F180" s="136" t="e">
        <f t="shared" si="20"/>
        <v>#DIV/0!</v>
      </c>
    </row>
    <row r="181" spans="1:6" x14ac:dyDescent="0.25">
      <c r="A181" s="148" t="s">
        <v>112</v>
      </c>
      <c r="B181" s="47" t="s">
        <v>113</v>
      </c>
      <c r="C181" s="105"/>
      <c r="D181" s="105"/>
      <c r="E181" s="149">
        <v>265.70999999999998</v>
      </c>
      <c r="F181" s="136" t="e">
        <f t="shared" si="20"/>
        <v>#DIV/0!</v>
      </c>
    </row>
    <row r="182" spans="1:6" x14ac:dyDescent="0.25">
      <c r="A182" s="148" t="s">
        <v>381</v>
      </c>
      <c r="B182" s="47" t="s">
        <v>382</v>
      </c>
      <c r="C182" s="105"/>
      <c r="D182" s="105"/>
      <c r="E182" s="149">
        <v>160.56</v>
      </c>
      <c r="F182" s="136" t="e">
        <f t="shared" si="20"/>
        <v>#DIV/0!</v>
      </c>
    </row>
    <row r="183" spans="1:6" x14ac:dyDescent="0.25">
      <c r="A183" s="148" t="s">
        <v>114</v>
      </c>
      <c r="B183" s="47" t="s">
        <v>115</v>
      </c>
      <c r="C183" s="105"/>
      <c r="D183" s="105"/>
      <c r="E183" s="149"/>
      <c r="F183" s="136" t="e">
        <f t="shared" si="20"/>
        <v>#DIV/0!</v>
      </c>
    </row>
    <row r="184" spans="1:6" ht="25.5" x14ac:dyDescent="0.25">
      <c r="A184" s="148" t="s">
        <v>116</v>
      </c>
      <c r="B184" s="47" t="s">
        <v>117</v>
      </c>
      <c r="C184" s="105"/>
      <c r="D184" s="105"/>
      <c r="E184" s="149"/>
      <c r="F184" s="136" t="e">
        <f t="shared" si="20"/>
        <v>#DIV/0!</v>
      </c>
    </row>
    <row r="185" spans="1:6" x14ac:dyDescent="0.25">
      <c r="A185" s="148" t="s">
        <v>118</v>
      </c>
      <c r="B185" s="47" t="s">
        <v>119</v>
      </c>
      <c r="C185" s="105"/>
      <c r="D185" s="105"/>
      <c r="E185" s="149"/>
      <c r="F185" s="136" t="e">
        <f t="shared" si="20"/>
        <v>#DIV/0!</v>
      </c>
    </row>
    <row r="186" spans="1:6" x14ac:dyDescent="0.25">
      <c r="A186" s="148" t="s">
        <v>120</v>
      </c>
      <c r="B186" s="47" t="s">
        <v>121</v>
      </c>
      <c r="C186" s="105"/>
      <c r="D186" s="105"/>
      <c r="E186" s="149"/>
      <c r="F186" s="136" t="e">
        <f t="shared" si="20"/>
        <v>#DIV/0!</v>
      </c>
    </row>
    <row r="187" spans="1:6" x14ac:dyDescent="0.25">
      <c r="A187" s="148" t="s">
        <v>124</v>
      </c>
      <c r="B187" s="47" t="s">
        <v>125</v>
      </c>
      <c r="C187" s="105"/>
      <c r="D187" s="105"/>
      <c r="E187" s="149">
        <v>2645</v>
      </c>
      <c r="F187" s="136" t="e">
        <f t="shared" si="20"/>
        <v>#DIV/0!</v>
      </c>
    </row>
    <row r="188" spans="1:6" x14ac:dyDescent="0.25">
      <c r="A188" s="148" t="s">
        <v>126</v>
      </c>
      <c r="B188" s="47" t="s">
        <v>127</v>
      </c>
      <c r="C188" s="105"/>
      <c r="D188" s="105"/>
      <c r="E188" s="149">
        <v>0</v>
      </c>
      <c r="F188" s="136" t="e">
        <f t="shared" si="20"/>
        <v>#DIV/0!</v>
      </c>
    </row>
    <row r="189" spans="1:6" x14ac:dyDescent="0.25">
      <c r="A189" s="148" t="s">
        <v>128</v>
      </c>
      <c r="B189" s="47" t="s">
        <v>129</v>
      </c>
      <c r="C189" s="105"/>
      <c r="D189" s="105"/>
      <c r="E189" s="149">
        <v>747.58</v>
      </c>
      <c r="F189" s="136" t="e">
        <f t="shared" si="20"/>
        <v>#DIV/0!</v>
      </c>
    </row>
    <row r="190" spans="1:6" x14ac:dyDescent="0.25">
      <c r="A190" s="148" t="s">
        <v>130</v>
      </c>
      <c r="B190" s="47" t="s">
        <v>131</v>
      </c>
      <c r="C190" s="105"/>
      <c r="D190" s="105"/>
      <c r="E190" s="149">
        <v>0</v>
      </c>
      <c r="F190" s="136" t="e">
        <f t="shared" si="20"/>
        <v>#DIV/0!</v>
      </c>
    </row>
    <row r="191" spans="1:6" x14ac:dyDescent="0.25">
      <c r="A191" s="148" t="s">
        <v>132</v>
      </c>
      <c r="B191" s="47" t="s">
        <v>133</v>
      </c>
      <c r="C191" s="105"/>
      <c r="D191" s="105"/>
      <c r="E191" s="149">
        <v>526.6</v>
      </c>
      <c r="F191" s="136" t="e">
        <f t="shared" si="20"/>
        <v>#DIV/0!</v>
      </c>
    </row>
    <row r="192" spans="1:6" x14ac:dyDescent="0.25">
      <c r="A192" s="148" t="s">
        <v>134</v>
      </c>
      <c r="B192" s="47" t="s">
        <v>135</v>
      </c>
      <c r="C192" s="105"/>
      <c r="D192" s="105"/>
      <c r="E192" s="149">
        <v>0</v>
      </c>
      <c r="F192" s="136" t="e">
        <f t="shared" si="20"/>
        <v>#DIV/0!</v>
      </c>
    </row>
    <row r="193" spans="1:6" x14ac:dyDescent="0.25">
      <c r="A193" s="148" t="s">
        <v>136</v>
      </c>
      <c r="B193" s="47" t="s">
        <v>137</v>
      </c>
      <c r="C193" s="105"/>
      <c r="D193" s="105"/>
      <c r="E193" s="149">
        <v>44130.46</v>
      </c>
      <c r="F193" s="136" t="e">
        <f t="shared" si="20"/>
        <v>#DIV/0!</v>
      </c>
    </row>
    <row r="194" spans="1:6" x14ac:dyDescent="0.25">
      <c r="A194" s="148" t="s">
        <v>138</v>
      </c>
      <c r="B194" s="47" t="s">
        <v>139</v>
      </c>
      <c r="C194" s="105"/>
      <c r="D194" s="105"/>
      <c r="E194" s="149">
        <v>681.25</v>
      </c>
      <c r="F194" s="136" t="e">
        <f t="shared" si="20"/>
        <v>#DIV/0!</v>
      </c>
    </row>
    <row r="195" spans="1:6" x14ac:dyDescent="0.25">
      <c r="A195" s="148" t="s">
        <v>140</v>
      </c>
      <c r="B195" s="47" t="s">
        <v>141</v>
      </c>
      <c r="C195" s="105"/>
      <c r="D195" s="105"/>
      <c r="E195" s="149">
        <v>10720.05</v>
      </c>
      <c r="F195" s="136" t="e">
        <f t="shared" si="20"/>
        <v>#DIV/0!</v>
      </c>
    </row>
    <row r="196" spans="1:6" x14ac:dyDescent="0.25">
      <c r="A196" s="148" t="s">
        <v>144</v>
      </c>
      <c r="B196" s="47" t="s">
        <v>143</v>
      </c>
      <c r="C196" s="105"/>
      <c r="D196" s="105"/>
      <c r="E196" s="149">
        <v>16137.71</v>
      </c>
      <c r="F196" s="136" t="e">
        <f t="shared" si="20"/>
        <v>#DIV/0!</v>
      </c>
    </row>
    <row r="197" spans="1:6" ht="25.5" x14ac:dyDescent="0.25">
      <c r="A197" s="148" t="s">
        <v>147</v>
      </c>
      <c r="B197" s="47" t="s">
        <v>148</v>
      </c>
      <c r="C197" s="105"/>
      <c r="D197" s="105"/>
      <c r="E197" s="149"/>
      <c r="F197" s="136" t="e">
        <f t="shared" si="20"/>
        <v>#DIV/0!</v>
      </c>
    </row>
    <row r="198" spans="1:6" x14ac:dyDescent="0.25">
      <c r="A198" s="148" t="s">
        <v>149</v>
      </c>
      <c r="B198" s="47" t="s">
        <v>150</v>
      </c>
      <c r="C198" s="105"/>
      <c r="D198" s="105"/>
      <c r="E198" s="149">
        <v>209.17</v>
      </c>
      <c r="F198" s="136" t="e">
        <f t="shared" si="20"/>
        <v>#DIV/0!</v>
      </c>
    </row>
    <row r="199" spans="1:6" x14ac:dyDescent="0.25">
      <c r="A199" s="148" t="s">
        <v>151</v>
      </c>
      <c r="B199" s="47" t="s">
        <v>152</v>
      </c>
      <c r="C199" s="105"/>
      <c r="D199" s="105"/>
      <c r="E199" s="149">
        <v>5246.46</v>
      </c>
      <c r="F199" s="136" t="e">
        <f t="shared" si="20"/>
        <v>#DIV/0!</v>
      </c>
    </row>
    <row r="200" spans="1:6" x14ac:dyDescent="0.25">
      <c r="A200" s="148" t="s">
        <v>153</v>
      </c>
      <c r="B200" s="47" t="s">
        <v>154</v>
      </c>
      <c r="C200" s="105"/>
      <c r="D200" s="105"/>
      <c r="E200" s="149">
        <v>980</v>
      </c>
      <c r="F200" s="136" t="e">
        <f t="shared" si="20"/>
        <v>#DIV/0!</v>
      </c>
    </row>
    <row r="201" spans="1:6" x14ac:dyDescent="0.25">
      <c r="A201" s="148" t="s">
        <v>155</v>
      </c>
      <c r="B201" s="47" t="s">
        <v>156</v>
      </c>
      <c r="C201" s="105"/>
      <c r="D201" s="105"/>
      <c r="E201" s="149">
        <v>222.96</v>
      </c>
      <c r="F201" s="136" t="e">
        <f t="shared" si="20"/>
        <v>#DIV/0!</v>
      </c>
    </row>
    <row r="202" spans="1:6" x14ac:dyDescent="0.25">
      <c r="A202" s="148" t="s">
        <v>157</v>
      </c>
      <c r="B202" s="47" t="s">
        <v>158</v>
      </c>
      <c r="C202" s="105"/>
      <c r="D202" s="105"/>
      <c r="E202" s="149"/>
      <c r="F202" s="136" t="e">
        <f t="shared" si="20"/>
        <v>#DIV/0!</v>
      </c>
    </row>
    <row r="203" spans="1:6" x14ac:dyDescent="0.25">
      <c r="A203" s="148" t="s">
        <v>159</v>
      </c>
      <c r="B203" s="47" t="s">
        <v>146</v>
      </c>
      <c r="C203" s="105"/>
      <c r="D203" s="105"/>
      <c r="E203" s="149">
        <v>2366.9699999999998</v>
      </c>
      <c r="F203" s="136" t="e">
        <f t="shared" si="20"/>
        <v>#DIV/0!</v>
      </c>
    </row>
    <row r="204" spans="1:6" x14ac:dyDescent="0.25">
      <c r="A204" s="168" t="s">
        <v>160</v>
      </c>
      <c r="B204" s="103" t="s">
        <v>161</v>
      </c>
      <c r="C204" s="156"/>
      <c r="D204" s="156"/>
      <c r="E204" s="157">
        <f t="shared" ref="E204" si="24">SUM(E205:E208)</f>
        <v>1403.33</v>
      </c>
      <c r="F204" s="144" t="e">
        <f t="shared" si="20"/>
        <v>#DIV/0!</v>
      </c>
    </row>
    <row r="205" spans="1:6" x14ac:dyDescent="0.25">
      <c r="A205" s="148" t="s">
        <v>164</v>
      </c>
      <c r="B205" s="47" t="s">
        <v>165</v>
      </c>
      <c r="C205" s="105"/>
      <c r="D205" s="105"/>
      <c r="E205" s="149">
        <v>354.08</v>
      </c>
      <c r="F205" s="136" t="e">
        <f t="shared" si="20"/>
        <v>#DIV/0!</v>
      </c>
    </row>
    <row r="206" spans="1:6" ht="25.5" x14ac:dyDescent="0.25">
      <c r="A206" s="148" t="s">
        <v>389</v>
      </c>
      <c r="B206" s="47" t="s">
        <v>390</v>
      </c>
      <c r="C206" s="105"/>
      <c r="D206" s="105"/>
      <c r="E206" s="149">
        <v>18.829999999999998</v>
      </c>
      <c r="F206" s="136" t="e">
        <f t="shared" si="20"/>
        <v>#DIV/0!</v>
      </c>
    </row>
    <row r="207" spans="1:6" x14ac:dyDescent="0.25">
      <c r="A207" s="148" t="s">
        <v>391</v>
      </c>
      <c r="B207" s="47" t="s">
        <v>392</v>
      </c>
      <c r="C207" s="105"/>
      <c r="D207" s="105"/>
      <c r="E207" s="149">
        <v>0</v>
      </c>
      <c r="F207" s="136" t="e">
        <f t="shared" si="20"/>
        <v>#DIV/0!</v>
      </c>
    </row>
    <row r="208" spans="1:6" x14ac:dyDescent="0.25">
      <c r="A208" s="148" t="s">
        <v>393</v>
      </c>
      <c r="B208" s="47" t="s">
        <v>394</v>
      </c>
      <c r="C208" s="105"/>
      <c r="D208" s="105"/>
      <c r="E208" s="149">
        <v>1030.42</v>
      </c>
      <c r="F208" s="136" t="e">
        <f t="shared" si="20"/>
        <v>#DIV/0!</v>
      </c>
    </row>
    <row r="209" spans="1:6" ht="25.5" x14ac:dyDescent="0.25">
      <c r="A209" s="168" t="s">
        <v>203</v>
      </c>
      <c r="B209" s="103" t="s">
        <v>204</v>
      </c>
      <c r="C209" s="156">
        <v>20000</v>
      </c>
      <c r="D209" s="156">
        <v>20000</v>
      </c>
      <c r="E209" s="157">
        <f t="shared" ref="E209" si="25">E210</f>
        <v>0</v>
      </c>
      <c r="F209" s="144">
        <f t="shared" si="20"/>
        <v>0</v>
      </c>
    </row>
    <row r="210" spans="1:6" x14ac:dyDescent="0.25">
      <c r="A210" s="148" t="s">
        <v>207</v>
      </c>
      <c r="B210" s="47" t="s">
        <v>208</v>
      </c>
      <c r="C210" s="105"/>
      <c r="D210" s="105"/>
      <c r="E210" s="149">
        <v>0</v>
      </c>
      <c r="F210" s="136" t="e">
        <f t="shared" si="20"/>
        <v>#DIV/0!</v>
      </c>
    </row>
    <row r="211" spans="1:6" x14ac:dyDescent="0.25">
      <c r="A211" s="168" t="s">
        <v>209</v>
      </c>
      <c r="B211" s="103" t="s">
        <v>210</v>
      </c>
      <c r="C211" s="156">
        <f>SUM(C212:C214)</f>
        <v>0</v>
      </c>
      <c r="D211" s="156">
        <f>SUM(D212:D214)</f>
        <v>0</v>
      </c>
      <c r="E211" s="160">
        <f>SUM(E212:E214)</f>
        <v>400</v>
      </c>
      <c r="F211" s="144" t="e">
        <f t="shared" si="20"/>
        <v>#DIV/0!</v>
      </c>
    </row>
    <row r="212" spans="1:6" x14ac:dyDescent="0.25">
      <c r="A212" s="148" t="s">
        <v>213</v>
      </c>
      <c r="B212" s="47" t="s">
        <v>214</v>
      </c>
      <c r="C212" s="105"/>
      <c r="D212" s="105"/>
      <c r="E212" s="149">
        <v>400</v>
      </c>
      <c r="F212" s="136" t="e">
        <f t="shared" si="20"/>
        <v>#DIV/0!</v>
      </c>
    </row>
    <row r="213" spans="1:6" x14ac:dyDescent="0.25">
      <c r="A213" s="148" t="s">
        <v>225</v>
      </c>
      <c r="B213" s="47" t="s">
        <v>226</v>
      </c>
      <c r="C213" s="105"/>
      <c r="D213" s="105"/>
      <c r="E213" s="149">
        <v>0</v>
      </c>
      <c r="F213" s="136" t="e">
        <f t="shared" si="20"/>
        <v>#DIV/0!</v>
      </c>
    </row>
    <row r="214" spans="1:6" x14ac:dyDescent="0.25">
      <c r="A214" s="148" t="s">
        <v>426</v>
      </c>
      <c r="B214" s="47" t="s">
        <v>333</v>
      </c>
      <c r="C214" s="105"/>
      <c r="D214" s="105"/>
      <c r="E214" s="149">
        <v>0</v>
      </c>
      <c r="F214" s="136" t="e">
        <f t="shared" si="20"/>
        <v>#DIV/0!</v>
      </c>
    </row>
    <row r="215" spans="1:6" x14ac:dyDescent="0.25">
      <c r="A215" s="177">
        <v>4</v>
      </c>
      <c r="B215" s="142" t="s">
        <v>227</v>
      </c>
      <c r="C215" s="93">
        <f>C216+C219</f>
        <v>57310</v>
      </c>
      <c r="D215" s="93">
        <f>D216+D219</f>
        <v>57310</v>
      </c>
      <c r="E215" s="92">
        <f>E216+E219</f>
        <v>3570.77</v>
      </c>
      <c r="F215" s="178">
        <f t="shared" si="20"/>
        <v>6.2306229279357872</v>
      </c>
    </row>
    <row r="216" spans="1:6" ht="25.5" x14ac:dyDescent="0.25">
      <c r="A216" s="168" t="s">
        <v>59</v>
      </c>
      <c r="B216" s="103" t="s">
        <v>228</v>
      </c>
      <c r="C216" s="156"/>
      <c r="D216" s="156"/>
      <c r="E216" s="157">
        <f t="shared" ref="E216" si="26">SUM(E217:E218)</f>
        <v>0</v>
      </c>
      <c r="F216" s="144" t="e">
        <f t="shared" si="20"/>
        <v>#DIV/0!</v>
      </c>
    </row>
    <row r="217" spans="1:6" x14ac:dyDescent="0.25">
      <c r="A217" s="148" t="s">
        <v>231</v>
      </c>
      <c r="B217" s="47" t="s">
        <v>232</v>
      </c>
      <c r="C217" s="105"/>
      <c r="D217" s="105"/>
      <c r="E217" s="149">
        <v>0</v>
      </c>
      <c r="F217" s="136" t="e">
        <f t="shared" si="20"/>
        <v>#DIV/0!</v>
      </c>
    </row>
    <row r="218" spans="1:6" x14ac:dyDescent="0.25">
      <c r="A218" s="148" t="s">
        <v>430</v>
      </c>
      <c r="B218" s="47" t="s">
        <v>348</v>
      </c>
      <c r="C218" s="105"/>
      <c r="D218" s="105"/>
      <c r="E218" s="149">
        <v>0</v>
      </c>
      <c r="F218" s="136" t="e">
        <f t="shared" si="20"/>
        <v>#DIV/0!</v>
      </c>
    </row>
    <row r="219" spans="1:6" ht="25.5" x14ac:dyDescent="0.25">
      <c r="A219" s="168" t="s">
        <v>233</v>
      </c>
      <c r="B219" s="103" t="s">
        <v>234</v>
      </c>
      <c r="C219" s="156">
        <v>57310</v>
      </c>
      <c r="D219" s="156">
        <v>57310</v>
      </c>
      <c r="E219" s="157">
        <f t="shared" ref="E219" si="27">SUM(E220:E231)</f>
        <v>3570.77</v>
      </c>
      <c r="F219" s="144">
        <f t="shared" si="20"/>
        <v>6.2306229279357872</v>
      </c>
    </row>
    <row r="220" spans="1:6" x14ac:dyDescent="0.25">
      <c r="A220" s="148" t="s">
        <v>237</v>
      </c>
      <c r="B220" s="47" t="s">
        <v>238</v>
      </c>
      <c r="C220" s="105"/>
      <c r="D220" s="105"/>
      <c r="E220" s="149">
        <v>0</v>
      </c>
      <c r="F220" s="136" t="e">
        <f t="shared" ref="F220:F285" si="28">+E220/D220*100</f>
        <v>#DIV/0!</v>
      </c>
    </row>
    <row r="221" spans="1:6" x14ac:dyDescent="0.25">
      <c r="A221" s="148" t="s">
        <v>241</v>
      </c>
      <c r="B221" s="47" t="s">
        <v>242</v>
      </c>
      <c r="C221" s="105"/>
      <c r="D221" s="105"/>
      <c r="E221" s="149">
        <v>3511.72</v>
      </c>
      <c r="F221" s="136" t="e">
        <f t="shared" si="28"/>
        <v>#DIV/0!</v>
      </c>
    </row>
    <row r="222" spans="1:6" x14ac:dyDescent="0.25">
      <c r="A222" s="148" t="s">
        <v>436</v>
      </c>
      <c r="B222" s="47" t="s">
        <v>437</v>
      </c>
      <c r="C222" s="105"/>
      <c r="D222" s="105"/>
      <c r="E222" s="149">
        <v>0</v>
      </c>
      <c r="F222" s="136" t="e">
        <f t="shared" si="28"/>
        <v>#DIV/0!</v>
      </c>
    </row>
    <row r="223" spans="1:6" x14ac:dyDescent="0.25">
      <c r="A223" s="148" t="s">
        <v>438</v>
      </c>
      <c r="B223" s="47" t="s">
        <v>439</v>
      </c>
      <c r="C223" s="105"/>
      <c r="D223" s="105"/>
      <c r="E223" s="149">
        <v>0</v>
      </c>
      <c r="F223" s="136" t="e">
        <f t="shared" si="28"/>
        <v>#DIV/0!</v>
      </c>
    </row>
    <row r="224" spans="1:6" x14ac:dyDescent="0.25">
      <c r="A224" s="148" t="s">
        <v>243</v>
      </c>
      <c r="B224" s="47" t="s">
        <v>244</v>
      </c>
      <c r="C224" s="105"/>
      <c r="D224" s="105"/>
      <c r="E224" s="149">
        <v>0</v>
      </c>
      <c r="F224" s="136" t="e">
        <f t="shared" si="28"/>
        <v>#DIV/0!</v>
      </c>
    </row>
    <row r="225" spans="1:6" x14ac:dyDescent="0.25">
      <c r="A225" s="148" t="s">
        <v>440</v>
      </c>
      <c r="B225" s="47" t="s">
        <v>441</v>
      </c>
      <c r="C225" s="105"/>
      <c r="D225" s="105"/>
      <c r="E225" s="149">
        <v>0</v>
      </c>
      <c r="F225" s="136" t="e">
        <f t="shared" si="28"/>
        <v>#DIV/0!</v>
      </c>
    </row>
    <row r="226" spans="1:6" x14ac:dyDescent="0.25">
      <c r="A226" s="148" t="s">
        <v>442</v>
      </c>
      <c r="B226" s="47" t="s">
        <v>360</v>
      </c>
      <c r="C226" s="105"/>
      <c r="D226" s="105"/>
      <c r="E226" s="149">
        <v>0</v>
      </c>
      <c r="F226" s="136" t="e">
        <f t="shared" si="28"/>
        <v>#DIV/0!</v>
      </c>
    </row>
    <row r="227" spans="1:6" x14ac:dyDescent="0.25">
      <c r="A227" s="148" t="s">
        <v>443</v>
      </c>
      <c r="B227" s="47" t="s">
        <v>362</v>
      </c>
      <c r="C227" s="105"/>
      <c r="D227" s="105"/>
      <c r="E227" s="149">
        <v>0</v>
      </c>
      <c r="F227" s="136" t="e">
        <f t="shared" si="28"/>
        <v>#DIV/0!</v>
      </c>
    </row>
    <row r="228" spans="1:6" x14ac:dyDescent="0.25">
      <c r="A228" s="148" t="s">
        <v>446</v>
      </c>
      <c r="B228" s="47" t="s">
        <v>366</v>
      </c>
      <c r="C228" s="105"/>
      <c r="D228" s="105"/>
      <c r="E228" s="149">
        <v>0</v>
      </c>
      <c r="F228" s="136" t="e">
        <f t="shared" si="28"/>
        <v>#DIV/0!</v>
      </c>
    </row>
    <row r="229" spans="1:6" x14ac:dyDescent="0.25">
      <c r="A229" s="148" t="s">
        <v>450</v>
      </c>
      <c r="B229" s="47" t="s">
        <v>451</v>
      </c>
      <c r="C229" s="105"/>
      <c r="D229" s="105"/>
      <c r="E229" s="149">
        <v>59.05</v>
      </c>
      <c r="F229" s="136" t="e">
        <f t="shared" si="28"/>
        <v>#DIV/0!</v>
      </c>
    </row>
    <row r="230" spans="1:6" x14ac:dyDescent="0.25">
      <c r="A230" s="148" t="s">
        <v>247</v>
      </c>
      <c r="B230" s="47" t="s">
        <v>248</v>
      </c>
      <c r="C230" s="105"/>
      <c r="D230" s="105"/>
      <c r="E230" s="149">
        <v>0</v>
      </c>
      <c r="F230" s="136" t="e">
        <f t="shared" si="28"/>
        <v>#DIV/0!</v>
      </c>
    </row>
    <row r="231" spans="1:6" x14ac:dyDescent="0.25">
      <c r="A231" s="148" t="s">
        <v>461</v>
      </c>
      <c r="B231" s="47" t="s">
        <v>462</v>
      </c>
      <c r="C231" s="105"/>
      <c r="D231" s="105"/>
      <c r="E231" s="149">
        <v>0</v>
      </c>
      <c r="F231" s="136" t="e">
        <f t="shared" si="28"/>
        <v>#DIV/0!</v>
      </c>
    </row>
    <row r="232" spans="1:6" ht="25.5" hidden="1" x14ac:dyDescent="0.25">
      <c r="A232" s="147" t="s">
        <v>60</v>
      </c>
      <c r="B232" s="47" t="s">
        <v>465</v>
      </c>
      <c r="C232" s="145">
        <f>C233</f>
        <v>0</v>
      </c>
      <c r="D232" s="145">
        <f>D233</f>
        <v>0</v>
      </c>
      <c r="E232" s="146">
        <f t="shared" ref="E232" si="29">E233</f>
        <v>0</v>
      </c>
      <c r="F232" s="136" t="e">
        <f t="shared" si="28"/>
        <v>#DIV/0!</v>
      </c>
    </row>
    <row r="233" spans="1:6" ht="25.5" hidden="1" x14ac:dyDescent="0.25">
      <c r="A233" s="148" t="s">
        <v>468</v>
      </c>
      <c r="B233" s="47" t="s">
        <v>469</v>
      </c>
      <c r="C233" s="105"/>
      <c r="D233" s="105"/>
      <c r="E233" s="149">
        <v>0</v>
      </c>
      <c r="F233" s="136" t="e">
        <f t="shared" si="28"/>
        <v>#DIV/0!</v>
      </c>
    </row>
    <row r="234" spans="1:6" ht="25.5" hidden="1" x14ac:dyDescent="0.25">
      <c r="A234" s="147" t="s">
        <v>470</v>
      </c>
      <c r="B234" s="47" t="s">
        <v>471</v>
      </c>
      <c r="C234" s="145">
        <f>C235</f>
        <v>0</v>
      </c>
      <c r="D234" s="145">
        <f>D235</f>
        <v>0</v>
      </c>
      <c r="E234" s="146">
        <f t="shared" ref="E234" si="30">E235</f>
        <v>0</v>
      </c>
      <c r="F234" s="136" t="e">
        <f t="shared" si="28"/>
        <v>#DIV/0!</v>
      </c>
    </row>
    <row r="235" spans="1:6" hidden="1" x14ac:dyDescent="0.25">
      <c r="A235" s="148" t="s">
        <v>474</v>
      </c>
      <c r="B235" s="47" t="s">
        <v>475</v>
      </c>
      <c r="C235" s="105"/>
      <c r="D235" s="105"/>
      <c r="E235" s="149">
        <v>0</v>
      </c>
      <c r="F235" s="136" t="e">
        <f t="shared" si="28"/>
        <v>#DIV/0!</v>
      </c>
    </row>
    <row r="236" spans="1:6" ht="25.5" x14ac:dyDescent="0.25">
      <c r="A236" s="168" t="s">
        <v>249</v>
      </c>
      <c r="B236" s="103" t="s">
        <v>250</v>
      </c>
      <c r="C236" s="156"/>
      <c r="D236" s="156"/>
      <c r="E236" s="157">
        <f t="shared" ref="E236" si="31">SUM(E237:E238)</f>
        <v>0</v>
      </c>
      <c r="F236" s="144" t="e">
        <f t="shared" si="28"/>
        <v>#DIV/0!</v>
      </c>
    </row>
    <row r="237" spans="1:6" x14ac:dyDescent="0.25">
      <c r="A237" s="148" t="s">
        <v>253</v>
      </c>
      <c r="B237" s="47" t="s">
        <v>252</v>
      </c>
      <c r="C237" s="105"/>
      <c r="D237" s="105"/>
      <c r="E237" s="149">
        <v>0</v>
      </c>
      <c r="F237" s="136" t="e">
        <f t="shared" si="28"/>
        <v>#DIV/0!</v>
      </c>
    </row>
    <row r="238" spans="1:6" x14ac:dyDescent="0.25">
      <c r="A238" s="148" t="s">
        <v>484</v>
      </c>
      <c r="B238" s="47" t="s">
        <v>483</v>
      </c>
      <c r="C238" s="105"/>
      <c r="D238" s="105"/>
      <c r="E238" s="149">
        <v>0</v>
      </c>
      <c r="F238" s="136" t="e">
        <f t="shared" si="28"/>
        <v>#DIV/0!</v>
      </c>
    </row>
    <row r="239" spans="1:6" ht="25.5" hidden="1" x14ac:dyDescent="0.25">
      <c r="A239" s="147" t="s">
        <v>520</v>
      </c>
      <c r="B239" s="47" t="s">
        <v>521</v>
      </c>
      <c r="C239" s="145">
        <v>0</v>
      </c>
      <c r="D239" s="145">
        <v>0</v>
      </c>
      <c r="E239" s="146">
        <v>0</v>
      </c>
      <c r="F239" s="136" t="e">
        <f t="shared" si="28"/>
        <v>#DIV/0!</v>
      </c>
    </row>
    <row r="240" spans="1:6" x14ac:dyDescent="0.25">
      <c r="A240" s="181">
        <v>50</v>
      </c>
      <c r="B240" s="182" t="s">
        <v>76</v>
      </c>
      <c r="C240" s="186">
        <f>C242+C248+C274+C276+C279+C282+C293</f>
        <v>1090514</v>
      </c>
      <c r="D240" s="186">
        <f>D242+D248+D274+D276+D279+D282+D293</f>
        <v>1090514</v>
      </c>
      <c r="E240" s="187">
        <f>E242+E248+E274+E276+E279+E282+E293</f>
        <v>547682.5199999999</v>
      </c>
      <c r="F240" s="188">
        <f t="shared" si="28"/>
        <v>50.222419886402179</v>
      </c>
    </row>
    <row r="241" spans="1:6" x14ac:dyDescent="0.25">
      <c r="A241" s="166">
        <v>3</v>
      </c>
      <c r="B241" s="167" t="s">
        <v>82</v>
      </c>
      <c r="C241" s="156">
        <f>C242+C248+C274+C276</f>
        <v>1064295</v>
      </c>
      <c r="D241" s="156">
        <f>D242+D248+D274+D276</f>
        <v>1064295</v>
      </c>
      <c r="E241" s="157">
        <f>E242+E248+E274+E276</f>
        <v>528870.29999999993</v>
      </c>
      <c r="F241" s="144">
        <f t="shared" si="28"/>
        <v>49.692077854354281</v>
      </c>
    </row>
    <row r="242" spans="1:6" x14ac:dyDescent="0.25">
      <c r="A242" s="168" t="s">
        <v>83</v>
      </c>
      <c r="B242" s="103" t="s">
        <v>84</v>
      </c>
      <c r="C242" s="156">
        <v>403162</v>
      </c>
      <c r="D242" s="156">
        <v>403162</v>
      </c>
      <c r="E242" s="157">
        <f>SUM(E243:E247)</f>
        <v>200230.56999999998</v>
      </c>
      <c r="F242" s="144">
        <f t="shared" si="28"/>
        <v>49.665040355985923</v>
      </c>
    </row>
    <row r="243" spans="1:6" x14ac:dyDescent="0.25">
      <c r="A243" s="148" t="s">
        <v>87</v>
      </c>
      <c r="B243" s="47" t="s">
        <v>88</v>
      </c>
      <c r="C243" s="105"/>
      <c r="D243" s="105"/>
      <c r="E243" s="149">
        <v>144526.49</v>
      </c>
      <c r="F243" s="136" t="e">
        <f t="shared" si="28"/>
        <v>#DIV/0!</v>
      </c>
    </row>
    <row r="244" spans="1:6" x14ac:dyDescent="0.25">
      <c r="A244" s="148" t="s">
        <v>373</v>
      </c>
      <c r="B244" s="47" t="s">
        <v>374</v>
      </c>
      <c r="C244" s="105"/>
      <c r="D244" s="105"/>
      <c r="E244" s="149">
        <v>21740.49</v>
      </c>
      <c r="F244" s="136" t="e">
        <f t="shared" si="28"/>
        <v>#DIV/0!</v>
      </c>
    </row>
    <row r="245" spans="1:6" x14ac:dyDescent="0.25">
      <c r="A245" s="148" t="s">
        <v>89</v>
      </c>
      <c r="B245" s="47" t="s">
        <v>90</v>
      </c>
      <c r="C245" s="105"/>
      <c r="D245" s="105"/>
      <c r="E245" s="149">
        <v>863.35</v>
      </c>
      <c r="F245" s="136" t="e">
        <f t="shared" si="28"/>
        <v>#DIV/0!</v>
      </c>
    </row>
    <row r="246" spans="1:6" x14ac:dyDescent="0.25">
      <c r="A246" s="148" t="s">
        <v>93</v>
      </c>
      <c r="B246" s="47" t="s">
        <v>92</v>
      </c>
      <c r="C246" s="105"/>
      <c r="D246" s="105"/>
      <c r="E246" s="149">
        <v>4985</v>
      </c>
      <c r="F246" s="136" t="e">
        <f t="shared" si="28"/>
        <v>#DIV/0!</v>
      </c>
    </row>
    <row r="247" spans="1:6" x14ac:dyDescent="0.25">
      <c r="A247" s="148" t="s">
        <v>96</v>
      </c>
      <c r="B247" s="47" t="s">
        <v>97</v>
      </c>
      <c r="C247" s="105"/>
      <c r="D247" s="105"/>
      <c r="E247" s="149">
        <v>28115.24</v>
      </c>
      <c r="F247" s="136" t="e">
        <f t="shared" si="28"/>
        <v>#DIV/0!</v>
      </c>
    </row>
    <row r="248" spans="1:6" x14ac:dyDescent="0.25">
      <c r="A248" s="168" t="s">
        <v>98</v>
      </c>
      <c r="B248" s="103" t="s">
        <v>99</v>
      </c>
      <c r="C248" s="156">
        <v>656633</v>
      </c>
      <c r="D248" s="156">
        <v>656633</v>
      </c>
      <c r="E248" s="157">
        <f t="shared" ref="E248" si="32">SUM(E249:E273)</f>
        <v>320702.71999999997</v>
      </c>
      <c r="F248" s="144">
        <f t="shared" si="28"/>
        <v>48.84048166936477</v>
      </c>
    </row>
    <row r="249" spans="1:6" x14ac:dyDescent="0.25">
      <c r="A249" s="148" t="s">
        <v>102</v>
      </c>
      <c r="B249" s="47" t="s">
        <v>103</v>
      </c>
      <c r="C249" s="105"/>
      <c r="D249" s="105"/>
      <c r="E249" s="149">
        <v>96130.74</v>
      </c>
      <c r="F249" s="136" t="e">
        <f t="shared" si="28"/>
        <v>#DIV/0!</v>
      </c>
    </row>
    <row r="250" spans="1:6" ht="25.5" x14ac:dyDescent="0.25">
      <c r="A250" s="148" t="s">
        <v>104</v>
      </c>
      <c r="B250" s="47" t="s">
        <v>105</v>
      </c>
      <c r="C250" s="105"/>
      <c r="D250" s="105"/>
      <c r="E250" s="149">
        <v>2964.4</v>
      </c>
      <c r="F250" s="136" t="e">
        <f t="shared" si="28"/>
        <v>#DIV/0!</v>
      </c>
    </row>
    <row r="251" spans="1:6" x14ac:dyDescent="0.25">
      <c r="A251" s="148" t="s">
        <v>106</v>
      </c>
      <c r="B251" s="47" t="s">
        <v>107</v>
      </c>
      <c r="C251" s="105"/>
      <c r="D251" s="105"/>
      <c r="E251" s="149">
        <v>4034.98</v>
      </c>
      <c r="F251" s="136" t="e">
        <f t="shared" si="28"/>
        <v>#DIV/0!</v>
      </c>
    </row>
    <row r="252" spans="1:6" x14ac:dyDescent="0.25">
      <c r="A252" s="148" t="s">
        <v>108</v>
      </c>
      <c r="B252" s="47" t="s">
        <v>109</v>
      </c>
      <c r="C252" s="105"/>
      <c r="D252" s="105"/>
      <c r="E252" s="149">
        <v>256.5</v>
      </c>
      <c r="F252" s="136" t="e">
        <f t="shared" si="28"/>
        <v>#DIV/0!</v>
      </c>
    </row>
    <row r="253" spans="1:6" x14ac:dyDescent="0.25">
      <c r="A253" s="148" t="s">
        <v>112</v>
      </c>
      <c r="B253" s="47" t="s">
        <v>113</v>
      </c>
      <c r="C253" s="105"/>
      <c r="D253" s="105"/>
      <c r="E253" s="197">
        <v>1856</v>
      </c>
      <c r="F253" s="136" t="e">
        <f>+E254/D253*100</f>
        <v>#DIV/0!</v>
      </c>
    </row>
    <row r="254" spans="1:6" x14ac:dyDescent="0.25">
      <c r="A254" s="148" t="s">
        <v>381</v>
      </c>
      <c r="B254" s="47" t="s">
        <v>382</v>
      </c>
      <c r="C254" s="105"/>
      <c r="D254" s="105"/>
      <c r="E254" s="149">
        <v>171.44</v>
      </c>
      <c r="F254" s="136" t="e">
        <f>+#REF!/D254*100</f>
        <v>#REF!</v>
      </c>
    </row>
    <row r="255" spans="1:6" x14ac:dyDescent="0.25">
      <c r="A255" s="148" t="s">
        <v>114</v>
      </c>
      <c r="B255" s="47" t="s">
        <v>115</v>
      </c>
      <c r="C255" s="105"/>
      <c r="D255" s="105"/>
      <c r="E255" s="149">
        <v>197.31</v>
      </c>
      <c r="F255" s="136" t="e">
        <f t="shared" si="28"/>
        <v>#DIV/0!</v>
      </c>
    </row>
    <row r="256" spans="1:6" ht="25.5" x14ac:dyDescent="0.25">
      <c r="A256" s="148" t="s">
        <v>116</v>
      </c>
      <c r="B256" s="47" t="s">
        <v>117</v>
      </c>
      <c r="C256" s="105"/>
      <c r="D256" s="105"/>
      <c r="E256" s="149">
        <v>265.13</v>
      </c>
      <c r="F256" s="136" t="e">
        <f t="shared" si="28"/>
        <v>#DIV/0!</v>
      </c>
    </row>
    <row r="257" spans="1:6" x14ac:dyDescent="0.25">
      <c r="A257" s="148" t="s">
        <v>118</v>
      </c>
      <c r="B257" s="47" t="s">
        <v>119</v>
      </c>
      <c r="C257" s="105"/>
      <c r="D257" s="105"/>
      <c r="E257" s="149">
        <v>0</v>
      </c>
      <c r="F257" s="136" t="e">
        <f t="shared" si="28"/>
        <v>#DIV/0!</v>
      </c>
    </row>
    <row r="258" spans="1:6" x14ac:dyDescent="0.25">
      <c r="A258" s="148" t="s">
        <v>120</v>
      </c>
      <c r="B258" s="47" t="s">
        <v>121</v>
      </c>
      <c r="C258" s="105"/>
      <c r="D258" s="105"/>
      <c r="E258" s="149">
        <v>0</v>
      </c>
      <c r="F258" s="136" t="e">
        <f t="shared" si="28"/>
        <v>#DIV/0!</v>
      </c>
    </row>
    <row r="259" spans="1:6" x14ac:dyDescent="0.25">
      <c r="A259" s="148" t="s">
        <v>124</v>
      </c>
      <c r="B259" s="47" t="s">
        <v>125</v>
      </c>
      <c r="C259" s="105"/>
      <c r="D259" s="105"/>
      <c r="E259" s="149">
        <v>18011.52</v>
      </c>
      <c r="F259" s="136" t="e">
        <f t="shared" si="28"/>
        <v>#DIV/0!</v>
      </c>
    </row>
    <row r="260" spans="1:6" x14ac:dyDescent="0.25">
      <c r="A260" s="148" t="s">
        <v>126</v>
      </c>
      <c r="B260" s="47" t="s">
        <v>127</v>
      </c>
      <c r="C260" s="105"/>
      <c r="D260" s="105"/>
      <c r="E260" s="149">
        <v>0</v>
      </c>
      <c r="F260" s="136" t="e">
        <f t="shared" si="28"/>
        <v>#DIV/0!</v>
      </c>
    </row>
    <row r="261" spans="1:6" x14ac:dyDescent="0.25">
      <c r="A261" s="148" t="s">
        <v>128</v>
      </c>
      <c r="B261" s="47" t="s">
        <v>129</v>
      </c>
      <c r="C261" s="105"/>
      <c r="D261" s="105"/>
      <c r="E261" s="149">
        <v>3506.03</v>
      </c>
      <c r="F261" s="136" t="e">
        <f t="shared" si="28"/>
        <v>#DIV/0!</v>
      </c>
    </row>
    <row r="262" spans="1:6" x14ac:dyDescent="0.25">
      <c r="A262" s="148" t="s">
        <v>130</v>
      </c>
      <c r="B262" s="47" t="s">
        <v>131</v>
      </c>
      <c r="C262" s="105"/>
      <c r="D262" s="105"/>
      <c r="E262" s="149">
        <v>0</v>
      </c>
      <c r="F262" s="136" t="e">
        <f t="shared" si="28"/>
        <v>#DIV/0!</v>
      </c>
    </row>
    <row r="263" spans="1:6" x14ac:dyDescent="0.25">
      <c r="A263" s="148" t="s">
        <v>132</v>
      </c>
      <c r="B263" s="47" t="s">
        <v>133</v>
      </c>
      <c r="C263" s="105"/>
      <c r="D263" s="105"/>
      <c r="E263" s="149">
        <v>12588.54</v>
      </c>
      <c r="F263" s="136" t="e">
        <f t="shared" si="28"/>
        <v>#DIV/0!</v>
      </c>
    </row>
    <row r="264" spans="1:6" x14ac:dyDescent="0.25">
      <c r="A264" s="148" t="s">
        <v>134</v>
      </c>
      <c r="B264" s="47" t="s">
        <v>135</v>
      </c>
      <c r="C264" s="105"/>
      <c r="D264" s="105"/>
      <c r="E264" s="149">
        <v>0</v>
      </c>
      <c r="F264" s="136" t="e">
        <f t="shared" si="28"/>
        <v>#DIV/0!</v>
      </c>
    </row>
    <row r="265" spans="1:6" x14ac:dyDescent="0.25">
      <c r="A265" s="148" t="s">
        <v>136</v>
      </c>
      <c r="B265" s="47" t="s">
        <v>137</v>
      </c>
      <c r="C265" s="105"/>
      <c r="D265" s="105"/>
      <c r="E265" s="149">
        <v>83718.289999999994</v>
      </c>
      <c r="F265" s="136" t="e">
        <f t="shared" si="28"/>
        <v>#DIV/0!</v>
      </c>
    </row>
    <row r="266" spans="1:6" x14ac:dyDescent="0.25">
      <c r="A266" s="148" t="s">
        <v>138</v>
      </c>
      <c r="B266" s="47" t="s">
        <v>139</v>
      </c>
      <c r="C266" s="105"/>
      <c r="D266" s="105"/>
      <c r="E266" s="149"/>
      <c r="F266" s="136" t="e">
        <f t="shared" si="28"/>
        <v>#DIV/0!</v>
      </c>
    </row>
    <row r="267" spans="1:6" x14ac:dyDescent="0.25">
      <c r="A267" s="148" t="s">
        <v>140</v>
      </c>
      <c r="B267" s="47" t="s">
        <v>141</v>
      </c>
      <c r="C267" s="105"/>
      <c r="D267" s="105"/>
      <c r="E267" s="149">
        <v>36346.86</v>
      </c>
      <c r="F267" s="136" t="e">
        <f t="shared" si="28"/>
        <v>#DIV/0!</v>
      </c>
    </row>
    <row r="268" spans="1:6" x14ac:dyDescent="0.25">
      <c r="A268" s="148" t="s">
        <v>144</v>
      </c>
      <c r="B268" s="47" t="s">
        <v>143</v>
      </c>
      <c r="C268" s="105"/>
      <c r="D268" s="105"/>
      <c r="E268" s="149">
        <v>52111.92</v>
      </c>
      <c r="F268" s="136" t="e">
        <f t="shared" si="28"/>
        <v>#DIV/0!</v>
      </c>
    </row>
    <row r="269" spans="1:6" x14ac:dyDescent="0.25">
      <c r="A269" s="148" t="s">
        <v>149</v>
      </c>
      <c r="B269" s="47" t="s">
        <v>150</v>
      </c>
      <c r="C269" s="105"/>
      <c r="D269" s="105"/>
      <c r="E269" s="149">
        <v>128</v>
      </c>
      <c r="F269" s="136" t="e">
        <f t="shared" si="28"/>
        <v>#DIV/0!</v>
      </c>
    </row>
    <row r="270" spans="1:6" x14ac:dyDescent="0.25">
      <c r="A270" s="148" t="s">
        <v>151</v>
      </c>
      <c r="B270" s="47" t="s">
        <v>152</v>
      </c>
      <c r="C270" s="105"/>
      <c r="D270" s="105"/>
      <c r="E270" s="149">
        <v>7970.58</v>
      </c>
      <c r="F270" s="136" t="e">
        <f t="shared" si="28"/>
        <v>#DIV/0!</v>
      </c>
    </row>
    <row r="271" spans="1:6" x14ac:dyDescent="0.25">
      <c r="A271" s="148" t="s">
        <v>153</v>
      </c>
      <c r="B271" s="47" t="s">
        <v>154</v>
      </c>
      <c r="C271" s="105"/>
      <c r="D271" s="105"/>
      <c r="E271" s="149">
        <v>444.48</v>
      </c>
      <c r="F271" s="136" t="e">
        <f t="shared" si="28"/>
        <v>#DIV/0!</v>
      </c>
    </row>
    <row r="272" spans="1:6" x14ac:dyDescent="0.25">
      <c r="A272" s="148" t="s">
        <v>155</v>
      </c>
      <c r="B272" s="47" t="s">
        <v>156</v>
      </c>
      <c r="C272" s="105"/>
      <c r="D272" s="105"/>
      <c r="E272" s="149"/>
      <c r="F272" s="136" t="e">
        <f t="shared" si="28"/>
        <v>#DIV/0!</v>
      </c>
    </row>
    <row r="273" spans="1:6" x14ac:dyDescent="0.25">
      <c r="A273" s="148" t="s">
        <v>159</v>
      </c>
      <c r="B273" s="47" t="s">
        <v>146</v>
      </c>
      <c r="C273" s="105"/>
      <c r="D273" s="105"/>
      <c r="E273" s="149"/>
      <c r="F273" s="136" t="e">
        <f t="shared" si="28"/>
        <v>#DIV/0!</v>
      </c>
    </row>
    <row r="274" spans="1:6" x14ac:dyDescent="0.25">
      <c r="A274" s="168" t="s">
        <v>160</v>
      </c>
      <c r="B274" s="103" t="s">
        <v>161</v>
      </c>
      <c r="C274" s="156">
        <f>SUM(C275:C275)</f>
        <v>0</v>
      </c>
      <c r="D274" s="156">
        <f>SUM(D275:D275)</f>
        <v>0</v>
      </c>
      <c r="E274" s="157">
        <f>SUM(E275:E275)</f>
        <v>202.01</v>
      </c>
      <c r="F274" s="144" t="e">
        <f t="shared" si="28"/>
        <v>#DIV/0!</v>
      </c>
    </row>
    <row r="275" spans="1:6" ht="25.5" x14ac:dyDescent="0.25">
      <c r="A275" s="148">
        <v>3432</v>
      </c>
      <c r="B275" s="47" t="s">
        <v>390</v>
      </c>
      <c r="C275" s="105"/>
      <c r="D275" s="105"/>
      <c r="E275" s="149">
        <v>202.01</v>
      </c>
      <c r="F275" s="136" t="e">
        <f t="shared" si="28"/>
        <v>#DIV/0!</v>
      </c>
    </row>
    <row r="276" spans="1:6" ht="25.5" x14ac:dyDescent="0.25">
      <c r="A276" s="168" t="s">
        <v>203</v>
      </c>
      <c r="B276" s="103" t="s">
        <v>204</v>
      </c>
      <c r="C276" s="159">
        <v>4500</v>
      </c>
      <c r="D276" s="159">
        <v>4500</v>
      </c>
      <c r="E276" s="160">
        <f>E277</f>
        <v>7735</v>
      </c>
      <c r="F276" s="144"/>
    </row>
    <row r="277" spans="1:6" x14ac:dyDescent="0.25">
      <c r="A277" s="148" t="s">
        <v>207</v>
      </c>
      <c r="B277" s="47" t="s">
        <v>208</v>
      </c>
      <c r="C277" s="105"/>
      <c r="D277" s="105"/>
      <c r="E277" s="149">
        <v>7735</v>
      </c>
      <c r="F277" s="136"/>
    </row>
    <row r="278" spans="1:6" x14ac:dyDescent="0.25">
      <c r="A278" s="177">
        <v>4</v>
      </c>
      <c r="B278" s="142" t="s">
        <v>583</v>
      </c>
      <c r="C278" s="93">
        <f>C279+C282+C293</f>
        <v>26219</v>
      </c>
      <c r="D278" s="93">
        <f>D279+D282+D293</f>
        <v>26219</v>
      </c>
      <c r="E278" s="92">
        <f>E279+E282+E293</f>
        <v>18812.22</v>
      </c>
      <c r="F278" s="178">
        <f t="shared" si="28"/>
        <v>71.750333727449572</v>
      </c>
    </row>
    <row r="279" spans="1:6" ht="25.5" x14ac:dyDescent="0.25">
      <c r="A279" s="168" t="s">
        <v>59</v>
      </c>
      <c r="B279" s="103" t="s">
        <v>228</v>
      </c>
      <c r="C279" s="156">
        <f>SUM(C280:C281)</f>
        <v>0</v>
      </c>
      <c r="D279" s="156">
        <f>SUM(D280:D281)</f>
        <v>0</v>
      </c>
      <c r="E279" s="157">
        <f t="shared" ref="E279" si="33">SUM(E280:E281)</f>
        <v>660</v>
      </c>
      <c r="F279" s="144" t="e">
        <f t="shared" si="28"/>
        <v>#DIV/0!</v>
      </c>
    </row>
    <row r="280" spans="1:6" x14ac:dyDescent="0.25">
      <c r="A280" s="148" t="s">
        <v>231</v>
      </c>
      <c r="B280" s="47" t="s">
        <v>232</v>
      </c>
      <c r="C280" s="105"/>
      <c r="D280" s="105"/>
      <c r="E280" s="149">
        <v>660</v>
      </c>
      <c r="F280" s="136" t="e">
        <f t="shared" si="28"/>
        <v>#DIV/0!</v>
      </c>
    </row>
    <row r="281" spans="1:6" x14ac:dyDescent="0.25">
      <c r="A281" s="148" t="s">
        <v>430</v>
      </c>
      <c r="B281" s="47" t="s">
        <v>348</v>
      </c>
      <c r="C281" s="105"/>
      <c r="D281" s="105"/>
      <c r="E281" s="149">
        <v>0</v>
      </c>
      <c r="F281" s="136" t="e">
        <f t="shared" si="28"/>
        <v>#DIV/0!</v>
      </c>
    </row>
    <row r="282" spans="1:6" ht="25.5" x14ac:dyDescent="0.25">
      <c r="A282" s="168" t="s">
        <v>233</v>
      </c>
      <c r="B282" s="103" t="s">
        <v>234</v>
      </c>
      <c r="C282" s="156">
        <v>26219</v>
      </c>
      <c r="D282" s="156">
        <v>26219</v>
      </c>
      <c r="E282" s="157">
        <f>SUM(E283:E292)</f>
        <v>18152.22</v>
      </c>
      <c r="F282" s="144">
        <f t="shared" si="28"/>
        <v>69.233075250772345</v>
      </c>
    </row>
    <row r="283" spans="1:6" x14ac:dyDescent="0.25">
      <c r="A283" s="148" t="s">
        <v>241</v>
      </c>
      <c r="B283" s="47" t="s">
        <v>242</v>
      </c>
      <c r="C283" s="105"/>
      <c r="D283" s="105"/>
      <c r="E283" s="149">
        <v>4125.8</v>
      </c>
      <c r="F283" s="136" t="e">
        <f t="shared" si="28"/>
        <v>#DIV/0!</v>
      </c>
    </row>
    <row r="284" spans="1:6" x14ac:dyDescent="0.25">
      <c r="A284" s="148" t="s">
        <v>436</v>
      </c>
      <c r="B284" s="47" t="s">
        <v>437</v>
      </c>
      <c r="C284" s="105"/>
      <c r="D284" s="105"/>
      <c r="E284" s="149"/>
      <c r="F284" s="136" t="e">
        <f t="shared" si="28"/>
        <v>#DIV/0!</v>
      </c>
    </row>
    <row r="285" spans="1:6" x14ac:dyDescent="0.25">
      <c r="A285" s="148" t="s">
        <v>438</v>
      </c>
      <c r="B285" s="47" t="s">
        <v>439</v>
      </c>
      <c r="C285" s="105"/>
      <c r="D285" s="105"/>
      <c r="E285" s="149"/>
      <c r="F285" s="136" t="e">
        <f t="shared" si="28"/>
        <v>#DIV/0!</v>
      </c>
    </row>
    <row r="286" spans="1:6" x14ac:dyDescent="0.25">
      <c r="A286" s="148" t="s">
        <v>243</v>
      </c>
      <c r="B286" s="47" t="s">
        <v>244</v>
      </c>
      <c r="C286" s="105"/>
      <c r="D286" s="105"/>
      <c r="E286" s="149"/>
      <c r="F286" s="136" t="e">
        <f t="shared" ref="F286:F351" si="34">+E286/D286*100</f>
        <v>#DIV/0!</v>
      </c>
    </row>
    <row r="287" spans="1:6" x14ac:dyDescent="0.25">
      <c r="A287" s="148" t="s">
        <v>440</v>
      </c>
      <c r="B287" s="47" t="s">
        <v>441</v>
      </c>
      <c r="C287" s="105"/>
      <c r="D287" s="105"/>
      <c r="E287" s="149">
        <v>5202.8599999999997</v>
      </c>
      <c r="F287" s="136" t="e">
        <f t="shared" si="34"/>
        <v>#DIV/0!</v>
      </c>
    </row>
    <row r="288" spans="1:6" x14ac:dyDescent="0.25">
      <c r="A288" s="148" t="s">
        <v>442</v>
      </c>
      <c r="B288" s="47" t="s">
        <v>360</v>
      </c>
      <c r="C288" s="105"/>
      <c r="D288" s="105"/>
      <c r="E288" s="149"/>
      <c r="F288" s="136" t="e">
        <f t="shared" si="34"/>
        <v>#DIV/0!</v>
      </c>
    </row>
    <row r="289" spans="1:6" x14ac:dyDescent="0.25">
      <c r="A289" s="148" t="s">
        <v>443</v>
      </c>
      <c r="B289" s="47" t="s">
        <v>362</v>
      </c>
      <c r="C289" s="105"/>
      <c r="D289" s="105"/>
      <c r="E289" s="149">
        <v>2188.4</v>
      </c>
      <c r="F289" s="136" t="e">
        <f t="shared" si="34"/>
        <v>#DIV/0!</v>
      </c>
    </row>
    <row r="290" spans="1:6" x14ac:dyDescent="0.25">
      <c r="A290" s="148">
        <v>4231</v>
      </c>
      <c r="B290" s="47" t="s">
        <v>366</v>
      </c>
      <c r="C290" s="105"/>
      <c r="D290" s="105"/>
      <c r="E290" s="149">
        <v>1159</v>
      </c>
      <c r="F290" s="136"/>
    </row>
    <row r="291" spans="1:6" x14ac:dyDescent="0.25">
      <c r="A291" s="148" t="s">
        <v>450</v>
      </c>
      <c r="B291" s="47" t="s">
        <v>451</v>
      </c>
      <c r="C291" s="105"/>
      <c r="D291" s="105"/>
      <c r="E291" s="149">
        <v>5476.16</v>
      </c>
      <c r="F291" s="136" t="e">
        <f t="shared" si="34"/>
        <v>#DIV/0!</v>
      </c>
    </row>
    <row r="292" spans="1:6" x14ac:dyDescent="0.25">
      <c r="A292" s="148" t="s">
        <v>247</v>
      </c>
      <c r="B292" s="47" t="s">
        <v>248</v>
      </c>
      <c r="C292" s="105"/>
      <c r="D292" s="105"/>
      <c r="E292" s="149"/>
      <c r="F292" s="136" t="e">
        <f t="shared" si="34"/>
        <v>#DIV/0!</v>
      </c>
    </row>
    <row r="293" spans="1:6" ht="25.5" x14ac:dyDescent="0.25">
      <c r="A293" s="168" t="s">
        <v>249</v>
      </c>
      <c r="B293" s="103" t="s">
        <v>250</v>
      </c>
      <c r="C293" s="156">
        <f>SUM(C294:C295)</f>
        <v>0</v>
      </c>
      <c r="D293" s="156">
        <f>SUM(D294:D295)</f>
        <v>0</v>
      </c>
      <c r="E293" s="157">
        <f t="shared" ref="E293" si="35">SUM(E294:E295)</f>
        <v>0</v>
      </c>
      <c r="F293" s="144" t="e">
        <f t="shared" si="34"/>
        <v>#DIV/0!</v>
      </c>
    </row>
    <row r="294" spans="1:6" x14ac:dyDescent="0.25">
      <c r="A294" s="148" t="s">
        <v>478</v>
      </c>
      <c r="B294" s="47" t="s">
        <v>477</v>
      </c>
      <c r="C294" s="105"/>
      <c r="D294" s="105"/>
      <c r="E294" s="149"/>
      <c r="F294" s="136" t="e">
        <f t="shared" si="34"/>
        <v>#DIV/0!</v>
      </c>
    </row>
    <row r="295" spans="1:6" x14ac:dyDescent="0.25">
      <c r="A295" s="148" t="s">
        <v>484</v>
      </c>
      <c r="B295" s="47" t="s">
        <v>483</v>
      </c>
      <c r="C295" s="105"/>
      <c r="D295" s="105"/>
      <c r="E295" s="149"/>
      <c r="F295" s="136" t="e">
        <f t="shared" si="34"/>
        <v>#DIV/0!</v>
      </c>
    </row>
    <row r="296" spans="1:6" x14ac:dyDescent="0.25">
      <c r="A296" s="181" t="s">
        <v>64</v>
      </c>
      <c r="B296" s="182" t="s">
        <v>65</v>
      </c>
      <c r="C296" s="183">
        <f>C298+C303+C329+C334+C336+C343+C346+C351+C353+C362</f>
        <v>493999</v>
      </c>
      <c r="D296" s="183">
        <f>D298+D303+D329+D334+D336+D343+D346+D351+D353+D362</f>
        <v>493999</v>
      </c>
      <c r="E296" s="184">
        <f>E298+E303+E329+E334+E336+E343+E346+E351+E353+E362</f>
        <v>206899.71000000002</v>
      </c>
      <c r="F296" s="185">
        <f t="shared" si="34"/>
        <v>41.882617171289823</v>
      </c>
    </row>
    <row r="297" spans="1:6" x14ac:dyDescent="0.25">
      <c r="A297" s="166">
        <v>3</v>
      </c>
      <c r="B297" s="167" t="s">
        <v>82</v>
      </c>
      <c r="C297" s="179">
        <f>C298+C303+C329+C334+C336+C343+C346</f>
        <v>489999</v>
      </c>
      <c r="D297" s="179">
        <f>D298+D303+D329+D334+D336+D343+D346</f>
        <v>489999</v>
      </c>
      <c r="E297" s="180">
        <f>E298+E303+E329+E334+E336+E343+E346</f>
        <v>204804.51</v>
      </c>
      <c r="F297" s="178">
        <f t="shared" si="34"/>
        <v>41.796924075355257</v>
      </c>
    </row>
    <row r="298" spans="1:6" x14ac:dyDescent="0.25">
      <c r="A298" s="168" t="s">
        <v>83</v>
      </c>
      <c r="B298" s="103" t="s">
        <v>84</v>
      </c>
      <c r="C298" s="156">
        <v>211224</v>
      </c>
      <c r="D298" s="156">
        <v>211224</v>
      </c>
      <c r="E298" s="157">
        <f>SUM(E299:E302)</f>
        <v>135190.95000000001</v>
      </c>
      <c r="F298" s="144">
        <f t="shared" si="34"/>
        <v>64.00359334166572</v>
      </c>
    </row>
    <row r="299" spans="1:6" x14ac:dyDescent="0.25">
      <c r="A299" s="148" t="s">
        <v>87</v>
      </c>
      <c r="B299" s="47" t="s">
        <v>88</v>
      </c>
      <c r="C299" s="153"/>
      <c r="D299" s="153"/>
      <c r="E299" s="151">
        <v>114901.23</v>
      </c>
      <c r="F299" s="136" t="e">
        <f t="shared" si="34"/>
        <v>#DIV/0!</v>
      </c>
    </row>
    <row r="300" spans="1:6" x14ac:dyDescent="0.25">
      <c r="A300" s="148" t="s">
        <v>373</v>
      </c>
      <c r="B300" s="47" t="s">
        <v>374</v>
      </c>
      <c r="C300" s="105"/>
      <c r="D300" s="105"/>
      <c r="E300" s="149">
        <v>0</v>
      </c>
      <c r="F300" s="136" t="e">
        <f t="shared" si="34"/>
        <v>#DIV/0!</v>
      </c>
    </row>
    <row r="301" spans="1:6" x14ac:dyDescent="0.25">
      <c r="A301" s="148" t="s">
        <v>93</v>
      </c>
      <c r="B301" s="47" t="s">
        <v>92</v>
      </c>
      <c r="C301" s="105"/>
      <c r="D301" s="105"/>
      <c r="E301" s="149">
        <v>1300</v>
      </c>
      <c r="F301" s="136" t="e">
        <f t="shared" si="34"/>
        <v>#DIV/0!</v>
      </c>
    </row>
    <row r="302" spans="1:6" x14ac:dyDescent="0.25">
      <c r="A302" s="148" t="s">
        <v>96</v>
      </c>
      <c r="B302" s="47" t="s">
        <v>97</v>
      </c>
      <c r="C302" s="105"/>
      <c r="D302" s="105"/>
      <c r="E302" s="149">
        <v>18989.72</v>
      </c>
      <c r="F302" s="136" t="e">
        <f t="shared" si="34"/>
        <v>#DIV/0!</v>
      </c>
    </row>
    <row r="303" spans="1:6" x14ac:dyDescent="0.25">
      <c r="A303" s="168" t="s">
        <v>98</v>
      </c>
      <c r="B303" s="103" t="s">
        <v>99</v>
      </c>
      <c r="C303" s="156">
        <v>228175</v>
      </c>
      <c r="D303" s="156">
        <v>228175</v>
      </c>
      <c r="E303" s="157">
        <f>SUM(E304:E328)</f>
        <v>59155.389999999992</v>
      </c>
      <c r="F303" s="144">
        <f t="shared" si="34"/>
        <v>25.925447573134651</v>
      </c>
    </row>
    <row r="304" spans="1:6" x14ac:dyDescent="0.25">
      <c r="A304" s="148" t="s">
        <v>102</v>
      </c>
      <c r="B304" s="47" t="s">
        <v>103</v>
      </c>
      <c r="C304" s="153"/>
      <c r="D304" s="153"/>
      <c r="E304" s="149">
        <v>27477.42</v>
      </c>
      <c r="F304" s="136" t="e">
        <f t="shared" si="34"/>
        <v>#DIV/0!</v>
      </c>
    </row>
    <row r="305" spans="1:6" ht="25.5" x14ac:dyDescent="0.25">
      <c r="A305" s="148" t="s">
        <v>104</v>
      </c>
      <c r="B305" s="47" t="s">
        <v>105</v>
      </c>
      <c r="C305" s="105"/>
      <c r="D305" s="105"/>
      <c r="E305" s="149">
        <v>841.54</v>
      </c>
      <c r="F305" s="136" t="e">
        <f t="shared" si="34"/>
        <v>#DIV/0!</v>
      </c>
    </row>
    <row r="306" spans="1:6" x14ac:dyDescent="0.25">
      <c r="A306" s="148" t="s">
        <v>106</v>
      </c>
      <c r="B306" s="47" t="s">
        <v>107</v>
      </c>
      <c r="C306" s="105"/>
      <c r="D306" s="105"/>
      <c r="E306" s="149">
        <v>14523.93</v>
      </c>
      <c r="F306" s="136" t="e">
        <f t="shared" si="34"/>
        <v>#DIV/0!</v>
      </c>
    </row>
    <row r="307" spans="1:6" x14ac:dyDescent="0.25">
      <c r="A307" s="148" t="s">
        <v>108</v>
      </c>
      <c r="B307" s="47" t="s">
        <v>109</v>
      </c>
      <c r="C307" s="105"/>
      <c r="D307" s="105"/>
      <c r="E307" s="149"/>
      <c r="F307" s="136" t="e">
        <f t="shared" si="34"/>
        <v>#DIV/0!</v>
      </c>
    </row>
    <row r="308" spans="1:6" x14ac:dyDescent="0.25">
      <c r="A308" s="148" t="s">
        <v>112</v>
      </c>
      <c r="B308" s="47" t="s">
        <v>113</v>
      </c>
      <c r="C308" s="105"/>
      <c r="D308" s="105"/>
      <c r="E308" s="149">
        <v>1344</v>
      </c>
      <c r="F308" s="136" t="e">
        <f t="shared" si="34"/>
        <v>#DIV/0!</v>
      </c>
    </row>
    <row r="309" spans="1:6" x14ac:dyDescent="0.25">
      <c r="A309" s="148" t="s">
        <v>381</v>
      </c>
      <c r="B309" s="47" t="s">
        <v>382</v>
      </c>
      <c r="C309" s="153"/>
      <c r="D309" s="153"/>
      <c r="E309" s="149"/>
      <c r="F309" s="136" t="e">
        <f t="shared" si="34"/>
        <v>#DIV/0!</v>
      </c>
    </row>
    <row r="310" spans="1:6" x14ac:dyDescent="0.25">
      <c r="A310" s="148" t="s">
        <v>114</v>
      </c>
      <c r="B310" s="47" t="s">
        <v>115</v>
      </c>
      <c r="C310" s="105"/>
      <c r="D310" s="105"/>
      <c r="E310" s="149"/>
      <c r="F310" s="136" t="e">
        <f t="shared" si="34"/>
        <v>#DIV/0!</v>
      </c>
    </row>
    <row r="311" spans="1:6" ht="25.5" x14ac:dyDescent="0.25">
      <c r="A311" s="148" t="s">
        <v>116</v>
      </c>
      <c r="B311" s="47" t="s">
        <v>117</v>
      </c>
      <c r="C311" s="105"/>
      <c r="D311" s="105"/>
      <c r="E311" s="149">
        <v>190.13</v>
      </c>
      <c r="F311" s="136" t="e">
        <f t="shared" si="34"/>
        <v>#DIV/0!</v>
      </c>
    </row>
    <row r="312" spans="1:6" x14ac:dyDescent="0.25">
      <c r="A312" s="148" t="s">
        <v>118</v>
      </c>
      <c r="B312" s="47" t="s">
        <v>119</v>
      </c>
      <c r="C312" s="105"/>
      <c r="D312" s="105"/>
      <c r="E312" s="149"/>
      <c r="F312" s="136" t="e">
        <f t="shared" si="34"/>
        <v>#DIV/0!</v>
      </c>
    </row>
    <row r="313" spans="1:6" x14ac:dyDescent="0.25">
      <c r="A313" s="148" t="s">
        <v>120</v>
      </c>
      <c r="B313" s="47" t="s">
        <v>121</v>
      </c>
      <c r="C313" s="105"/>
      <c r="D313" s="105"/>
      <c r="E313" s="149"/>
      <c r="F313" s="136" t="e">
        <f t="shared" si="34"/>
        <v>#DIV/0!</v>
      </c>
    </row>
    <row r="314" spans="1:6" x14ac:dyDescent="0.25">
      <c r="A314" s="148" t="s">
        <v>124</v>
      </c>
      <c r="B314" s="47" t="s">
        <v>125</v>
      </c>
      <c r="C314" s="105"/>
      <c r="D314" s="105"/>
      <c r="E314" s="149"/>
      <c r="F314" s="136" t="e">
        <f t="shared" si="34"/>
        <v>#DIV/0!</v>
      </c>
    </row>
    <row r="315" spans="1:6" x14ac:dyDescent="0.25">
      <c r="A315" s="148" t="s">
        <v>126</v>
      </c>
      <c r="B315" s="47" t="s">
        <v>127</v>
      </c>
      <c r="C315" s="105"/>
      <c r="D315" s="105"/>
      <c r="E315" s="149"/>
      <c r="F315" s="136" t="e">
        <f t="shared" si="34"/>
        <v>#DIV/0!</v>
      </c>
    </row>
    <row r="316" spans="1:6" x14ac:dyDescent="0.25">
      <c r="A316" s="148" t="s">
        <v>128</v>
      </c>
      <c r="B316" s="47" t="s">
        <v>129</v>
      </c>
      <c r="C316" s="105"/>
      <c r="D316" s="105"/>
      <c r="E316" s="149"/>
      <c r="F316" s="136" t="e">
        <f t="shared" si="34"/>
        <v>#DIV/0!</v>
      </c>
    </row>
    <row r="317" spans="1:6" x14ac:dyDescent="0.25">
      <c r="A317" s="148" t="s">
        <v>130</v>
      </c>
      <c r="B317" s="47" t="s">
        <v>131</v>
      </c>
      <c r="C317" s="105"/>
      <c r="D317" s="105"/>
      <c r="E317" s="149"/>
      <c r="F317" s="136" t="e">
        <f t="shared" si="34"/>
        <v>#DIV/0!</v>
      </c>
    </row>
    <row r="318" spans="1:6" x14ac:dyDescent="0.25">
      <c r="A318" s="148" t="s">
        <v>132</v>
      </c>
      <c r="B318" s="47" t="s">
        <v>133</v>
      </c>
      <c r="C318" s="105"/>
      <c r="D318" s="105"/>
      <c r="E318" s="149">
        <v>1152</v>
      </c>
      <c r="F318" s="136" t="e">
        <f t="shared" si="34"/>
        <v>#DIV/0!</v>
      </c>
    </row>
    <row r="319" spans="1:6" x14ac:dyDescent="0.25">
      <c r="A319" s="148" t="s">
        <v>134</v>
      </c>
      <c r="B319" s="47" t="s">
        <v>135</v>
      </c>
      <c r="C319" s="105"/>
      <c r="D319" s="105"/>
      <c r="E319" s="149"/>
      <c r="F319" s="136" t="e">
        <f t="shared" si="34"/>
        <v>#DIV/0!</v>
      </c>
    </row>
    <row r="320" spans="1:6" x14ac:dyDescent="0.25">
      <c r="A320" s="148" t="s">
        <v>136</v>
      </c>
      <c r="B320" s="47" t="s">
        <v>137</v>
      </c>
      <c r="C320" s="105"/>
      <c r="D320" s="105"/>
      <c r="E320" s="149">
        <v>5625</v>
      </c>
      <c r="F320" s="136" t="e">
        <f t="shared" si="34"/>
        <v>#DIV/0!</v>
      </c>
    </row>
    <row r="321" spans="1:6" x14ac:dyDescent="0.25">
      <c r="A321" s="148" t="s">
        <v>138</v>
      </c>
      <c r="B321" s="47" t="s">
        <v>139</v>
      </c>
      <c r="C321" s="105"/>
      <c r="D321" s="105"/>
      <c r="E321" s="149"/>
      <c r="F321" s="136" t="e">
        <f t="shared" si="34"/>
        <v>#DIV/0!</v>
      </c>
    </row>
    <row r="322" spans="1:6" x14ac:dyDescent="0.25">
      <c r="A322" s="148" t="s">
        <v>140</v>
      </c>
      <c r="B322" s="47" t="s">
        <v>141</v>
      </c>
      <c r="C322" s="153"/>
      <c r="D322" s="153"/>
      <c r="E322" s="149">
        <v>172.79</v>
      </c>
      <c r="F322" s="136" t="e">
        <f t="shared" si="34"/>
        <v>#DIV/0!</v>
      </c>
    </row>
    <row r="323" spans="1:6" x14ac:dyDescent="0.25">
      <c r="A323" s="148" t="s">
        <v>144</v>
      </c>
      <c r="B323" s="47" t="s">
        <v>143</v>
      </c>
      <c r="C323" s="105"/>
      <c r="D323" s="105"/>
      <c r="E323" s="149">
        <v>5693.45</v>
      </c>
      <c r="F323" s="136" t="e">
        <f t="shared" si="34"/>
        <v>#DIV/0!</v>
      </c>
    </row>
    <row r="324" spans="1:6" x14ac:dyDescent="0.25">
      <c r="A324" s="148" t="s">
        <v>149</v>
      </c>
      <c r="B324" s="47" t="s">
        <v>150</v>
      </c>
      <c r="C324" s="105"/>
      <c r="D324" s="105"/>
      <c r="E324" s="149"/>
      <c r="F324" s="136" t="e">
        <f t="shared" si="34"/>
        <v>#DIV/0!</v>
      </c>
    </row>
    <row r="325" spans="1:6" x14ac:dyDescent="0.25">
      <c r="A325" s="148" t="s">
        <v>151</v>
      </c>
      <c r="B325" s="47" t="s">
        <v>152</v>
      </c>
      <c r="C325" s="105"/>
      <c r="D325" s="105"/>
      <c r="E325" s="149">
        <v>1339.28</v>
      </c>
      <c r="F325" s="136" t="e">
        <f t="shared" si="34"/>
        <v>#DIV/0!</v>
      </c>
    </row>
    <row r="326" spans="1:6" x14ac:dyDescent="0.25">
      <c r="A326" s="148" t="s">
        <v>153</v>
      </c>
      <c r="B326" s="47" t="s">
        <v>154</v>
      </c>
      <c r="C326" s="105"/>
      <c r="D326" s="105"/>
      <c r="E326" s="149">
        <v>795.85</v>
      </c>
      <c r="F326" s="136" t="e">
        <f t="shared" si="34"/>
        <v>#DIV/0!</v>
      </c>
    </row>
    <row r="327" spans="1:6" x14ac:dyDescent="0.25">
      <c r="A327" s="148" t="s">
        <v>155</v>
      </c>
      <c r="B327" s="47" t="s">
        <v>156</v>
      </c>
      <c r="C327" s="105"/>
      <c r="D327" s="105"/>
      <c r="E327" s="149"/>
      <c r="F327" s="136" t="e">
        <f t="shared" si="34"/>
        <v>#DIV/0!</v>
      </c>
    </row>
    <row r="328" spans="1:6" x14ac:dyDescent="0.25">
      <c r="A328" s="148" t="s">
        <v>159</v>
      </c>
      <c r="B328" s="47" t="s">
        <v>146</v>
      </c>
      <c r="C328" s="105"/>
      <c r="D328" s="105"/>
      <c r="E328" s="149"/>
      <c r="F328" s="136" t="e">
        <f t="shared" si="34"/>
        <v>#DIV/0!</v>
      </c>
    </row>
    <row r="329" spans="1:6" x14ac:dyDescent="0.25">
      <c r="A329" s="168" t="s">
        <v>160</v>
      </c>
      <c r="B329" s="103" t="s">
        <v>161</v>
      </c>
      <c r="C329" s="156">
        <f>SUM(C330:C333)</f>
        <v>0</v>
      </c>
      <c r="D329" s="156">
        <f>SUM(D330:D333)</f>
        <v>0</v>
      </c>
      <c r="E329" s="157">
        <f>SUM(E330:E331)</f>
        <v>9.2899999999999991</v>
      </c>
      <c r="F329" s="144" t="e">
        <f t="shared" si="34"/>
        <v>#DIV/0!</v>
      </c>
    </row>
    <row r="330" spans="1:6" x14ac:dyDescent="0.25">
      <c r="A330" s="148" t="s">
        <v>164</v>
      </c>
      <c r="B330" s="47" t="s">
        <v>165</v>
      </c>
      <c r="C330" s="105"/>
      <c r="D330" s="105"/>
      <c r="E330" s="149">
        <v>9.2899999999999991</v>
      </c>
      <c r="F330" s="136" t="e">
        <f t="shared" si="34"/>
        <v>#DIV/0!</v>
      </c>
    </row>
    <row r="331" spans="1:6" ht="25.5" x14ac:dyDescent="0.25">
      <c r="A331" s="148" t="s">
        <v>389</v>
      </c>
      <c r="B331" s="47" t="s">
        <v>390</v>
      </c>
      <c r="C331" s="105"/>
      <c r="D331" s="105"/>
      <c r="E331" s="149"/>
      <c r="F331" s="136" t="e">
        <f t="shared" si="34"/>
        <v>#DIV/0!</v>
      </c>
    </row>
    <row r="332" spans="1:6" x14ac:dyDescent="0.25">
      <c r="A332" s="148" t="s">
        <v>391</v>
      </c>
      <c r="B332" s="47" t="s">
        <v>392</v>
      </c>
      <c r="C332" s="105"/>
      <c r="D332" s="105"/>
      <c r="E332" s="149">
        <v>0</v>
      </c>
      <c r="F332" s="136" t="e">
        <f t="shared" si="34"/>
        <v>#DIV/0!</v>
      </c>
    </row>
    <row r="333" spans="1:6" x14ac:dyDescent="0.25">
      <c r="A333" s="148" t="s">
        <v>393</v>
      </c>
      <c r="B333" s="47" t="s">
        <v>394</v>
      </c>
      <c r="C333" s="105"/>
      <c r="D333" s="105"/>
      <c r="E333" s="149">
        <v>0</v>
      </c>
      <c r="F333" s="136" t="e">
        <f t="shared" si="34"/>
        <v>#DIV/0!</v>
      </c>
    </row>
    <row r="334" spans="1:6" x14ac:dyDescent="0.25">
      <c r="A334" s="168" t="s">
        <v>166</v>
      </c>
      <c r="B334" s="103" t="s">
        <v>167</v>
      </c>
      <c r="C334" s="156">
        <f>C335</f>
        <v>0</v>
      </c>
      <c r="D334" s="156">
        <f>D335</f>
        <v>0</v>
      </c>
      <c r="E334" s="157">
        <f t="shared" ref="E334" si="36">E335</f>
        <v>0</v>
      </c>
      <c r="F334" s="144" t="e">
        <f t="shared" si="34"/>
        <v>#DIV/0!</v>
      </c>
    </row>
    <row r="335" spans="1:6" ht="25.5" x14ac:dyDescent="0.25">
      <c r="A335" s="148" t="s">
        <v>174</v>
      </c>
      <c r="B335" s="47" t="s">
        <v>173</v>
      </c>
      <c r="C335" s="105"/>
      <c r="D335" s="105"/>
      <c r="E335" s="149">
        <v>0</v>
      </c>
      <c r="F335" s="136" t="e">
        <f t="shared" si="34"/>
        <v>#DIV/0!</v>
      </c>
    </row>
    <row r="336" spans="1:6" ht="25.5" x14ac:dyDescent="0.25">
      <c r="A336" s="168" t="s">
        <v>175</v>
      </c>
      <c r="B336" s="103" t="s">
        <v>176</v>
      </c>
      <c r="C336" s="156">
        <v>9800</v>
      </c>
      <c r="D336" s="156">
        <v>9800</v>
      </c>
      <c r="E336" s="157">
        <f t="shared" ref="E336" si="37">SUM(E337:E342)</f>
        <v>7848.88</v>
      </c>
      <c r="F336" s="144">
        <f t="shared" si="34"/>
        <v>80.090612244897969</v>
      </c>
    </row>
    <row r="337" spans="1:6" x14ac:dyDescent="0.25">
      <c r="A337" s="148" t="s">
        <v>179</v>
      </c>
      <c r="B337" s="47" t="s">
        <v>180</v>
      </c>
      <c r="C337" s="105"/>
      <c r="D337" s="105"/>
      <c r="E337" s="149"/>
      <c r="F337" s="136" t="e">
        <f t="shared" si="34"/>
        <v>#DIV/0!</v>
      </c>
    </row>
    <row r="338" spans="1:6" ht="25.5" x14ac:dyDescent="0.25">
      <c r="A338" s="148" t="s">
        <v>403</v>
      </c>
      <c r="B338" s="47" t="s">
        <v>404</v>
      </c>
      <c r="C338" s="105"/>
      <c r="D338" s="105"/>
      <c r="E338" s="149"/>
      <c r="F338" s="136" t="e">
        <f t="shared" si="34"/>
        <v>#DIV/0!</v>
      </c>
    </row>
    <row r="339" spans="1:6" x14ac:dyDescent="0.25">
      <c r="A339" s="148" t="s">
        <v>183</v>
      </c>
      <c r="B339" s="47" t="s">
        <v>184</v>
      </c>
      <c r="C339" s="105"/>
      <c r="D339" s="105"/>
      <c r="E339" s="149"/>
      <c r="F339" s="136" t="e">
        <f t="shared" si="34"/>
        <v>#DIV/0!</v>
      </c>
    </row>
    <row r="340" spans="1:6" ht="25.5" x14ac:dyDescent="0.25">
      <c r="A340" s="148">
        <v>3681</v>
      </c>
      <c r="B340" s="47" t="s">
        <v>579</v>
      </c>
      <c r="C340" s="105"/>
      <c r="D340" s="105"/>
      <c r="E340" s="149"/>
      <c r="F340" s="136" t="e">
        <f t="shared" si="34"/>
        <v>#DIV/0!</v>
      </c>
    </row>
    <row r="341" spans="1:6" ht="25.5" x14ac:dyDescent="0.25">
      <c r="A341" s="148" t="s">
        <v>197</v>
      </c>
      <c r="B341" s="47" t="s">
        <v>198</v>
      </c>
      <c r="C341" s="105"/>
      <c r="D341" s="105"/>
      <c r="E341" s="149"/>
      <c r="F341" s="136" t="e">
        <f t="shared" si="34"/>
        <v>#DIV/0!</v>
      </c>
    </row>
    <row r="342" spans="1:6" ht="25.5" x14ac:dyDescent="0.25">
      <c r="A342" s="148" t="s">
        <v>405</v>
      </c>
      <c r="B342" s="47" t="s">
        <v>292</v>
      </c>
      <c r="C342" s="153"/>
      <c r="D342" s="153"/>
      <c r="E342" s="149">
        <v>7848.88</v>
      </c>
      <c r="F342" s="136" t="e">
        <f t="shared" si="34"/>
        <v>#DIV/0!</v>
      </c>
    </row>
    <row r="343" spans="1:6" ht="25.5" x14ac:dyDescent="0.25">
      <c r="A343" s="168" t="s">
        <v>203</v>
      </c>
      <c r="B343" s="103" t="s">
        <v>204</v>
      </c>
      <c r="C343" s="156">
        <v>3300</v>
      </c>
      <c r="D343" s="156">
        <v>3300</v>
      </c>
      <c r="E343" s="157">
        <f t="shared" ref="E343" si="38">SUM(E344:E345)</f>
        <v>2600</v>
      </c>
      <c r="F343" s="144">
        <f t="shared" si="34"/>
        <v>78.787878787878782</v>
      </c>
    </row>
    <row r="344" spans="1:6" x14ac:dyDescent="0.25">
      <c r="A344" s="148" t="s">
        <v>207</v>
      </c>
      <c r="B344" s="47" t="s">
        <v>208</v>
      </c>
      <c r="C344" s="105"/>
      <c r="D344" s="105"/>
      <c r="E344" s="149">
        <v>2600</v>
      </c>
      <c r="F344" s="136" t="e">
        <f t="shared" si="34"/>
        <v>#DIV/0!</v>
      </c>
    </row>
    <row r="345" spans="1:6" ht="25.5" x14ac:dyDescent="0.25">
      <c r="A345" s="148" t="s">
        <v>414</v>
      </c>
      <c r="B345" s="47" t="s">
        <v>415</v>
      </c>
      <c r="C345" s="105"/>
      <c r="D345" s="105"/>
      <c r="E345" s="149">
        <v>0</v>
      </c>
      <c r="F345" s="136" t="e">
        <f t="shared" si="34"/>
        <v>#DIV/0!</v>
      </c>
    </row>
    <row r="346" spans="1:6" x14ac:dyDescent="0.25">
      <c r="A346" s="168" t="s">
        <v>209</v>
      </c>
      <c r="B346" s="103" t="s">
        <v>210</v>
      </c>
      <c r="C346" s="156">
        <v>37500</v>
      </c>
      <c r="D346" s="156">
        <v>37500</v>
      </c>
      <c r="E346" s="157">
        <f>SUM(E348:E349)</f>
        <v>0</v>
      </c>
      <c r="F346" s="144">
        <f t="shared" si="34"/>
        <v>0</v>
      </c>
    </row>
    <row r="347" spans="1:6" x14ac:dyDescent="0.25">
      <c r="A347" s="148" t="s">
        <v>213</v>
      </c>
      <c r="B347" s="47" t="s">
        <v>214</v>
      </c>
      <c r="C347" s="105"/>
      <c r="D347" s="105"/>
      <c r="E347" s="149">
        <v>0</v>
      </c>
      <c r="F347" s="136" t="e">
        <f t="shared" si="34"/>
        <v>#DIV/0!</v>
      </c>
    </row>
    <row r="348" spans="1:6" x14ac:dyDescent="0.25">
      <c r="A348" s="148" t="s">
        <v>215</v>
      </c>
      <c r="B348" s="47" t="s">
        <v>216</v>
      </c>
      <c r="C348" s="105"/>
      <c r="D348" s="105"/>
      <c r="E348" s="149"/>
      <c r="F348" s="136" t="e">
        <f t="shared" si="34"/>
        <v>#DIV/0!</v>
      </c>
    </row>
    <row r="349" spans="1:6" x14ac:dyDescent="0.25">
      <c r="A349" s="148" t="s">
        <v>426</v>
      </c>
      <c r="B349" s="47" t="s">
        <v>333</v>
      </c>
      <c r="C349" s="105"/>
      <c r="D349" s="105"/>
      <c r="E349" s="149">
        <v>0</v>
      </c>
      <c r="F349" s="136" t="e">
        <f t="shared" si="34"/>
        <v>#DIV/0!</v>
      </c>
    </row>
    <row r="350" spans="1:6" x14ac:dyDescent="0.25">
      <c r="A350" s="177">
        <v>4</v>
      </c>
      <c r="B350" s="142" t="s">
        <v>227</v>
      </c>
      <c r="C350" s="93">
        <f>C351+C353+C362</f>
        <v>4000</v>
      </c>
      <c r="D350" s="93">
        <f>D351+D353+D362</f>
        <v>4000</v>
      </c>
      <c r="E350" s="92">
        <f>E351+E353+E362</f>
        <v>2095.1999999999998</v>
      </c>
      <c r="F350" s="178">
        <f t="shared" si="34"/>
        <v>52.379999999999995</v>
      </c>
    </row>
    <row r="351" spans="1:6" ht="25.5" x14ac:dyDescent="0.25">
      <c r="A351" s="168" t="s">
        <v>59</v>
      </c>
      <c r="B351" s="103" t="s">
        <v>228</v>
      </c>
      <c r="C351" s="156">
        <f>C352</f>
        <v>0</v>
      </c>
      <c r="D351" s="156">
        <f>D352</f>
        <v>0</v>
      </c>
      <c r="E351" s="157">
        <f t="shared" ref="E351" si="39">E352</f>
        <v>186.25</v>
      </c>
      <c r="F351" s="144" t="e">
        <f t="shared" si="34"/>
        <v>#DIV/0!</v>
      </c>
    </row>
    <row r="352" spans="1:6" x14ac:dyDescent="0.25">
      <c r="A352" s="148" t="s">
        <v>231</v>
      </c>
      <c r="B352" s="47" t="s">
        <v>232</v>
      </c>
      <c r="C352" s="105"/>
      <c r="D352" s="105"/>
      <c r="E352" s="149">
        <v>186.25</v>
      </c>
      <c r="F352" s="136" t="e">
        <f t="shared" ref="F352:F423" si="40">+E352/D352*100</f>
        <v>#DIV/0!</v>
      </c>
    </row>
    <row r="353" spans="1:506" ht="25.5" x14ac:dyDescent="0.25">
      <c r="A353" s="168" t="s">
        <v>233</v>
      </c>
      <c r="B353" s="103" t="s">
        <v>234</v>
      </c>
      <c r="C353" s="156">
        <v>4000</v>
      </c>
      <c r="D353" s="156">
        <v>4000</v>
      </c>
      <c r="E353" s="157">
        <f t="shared" ref="E353" si="41">SUM(E354:E361)</f>
        <v>1908.95</v>
      </c>
      <c r="F353" s="144">
        <f t="shared" si="40"/>
        <v>47.723750000000003</v>
      </c>
    </row>
    <row r="354" spans="1:506" x14ac:dyDescent="0.25">
      <c r="A354" s="148" t="s">
        <v>241</v>
      </c>
      <c r="B354" s="47" t="s">
        <v>242</v>
      </c>
      <c r="C354" s="105"/>
      <c r="D354" s="105"/>
      <c r="E354" s="149">
        <v>1869</v>
      </c>
      <c r="F354" s="136" t="e">
        <f t="shared" si="40"/>
        <v>#DIV/0!</v>
      </c>
    </row>
    <row r="355" spans="1:506" x14ac:dyDescent="0.25">
      <c r="A355" s="148" t="s">
        <v>436</v>
      </c>
      <c r="B355" s="47" t="s">
        <v>437</v>
      </c>
      <c r="C355" s="105"/>
      <c r="D355" s="105"/>
      <c r="E355" s="149">
        <v>0</v>
      </c>
      <c r="F355" s="136" t="e">
        <f t="shared" si="40"/>
        <v>#DIV/0!</v>
      </c>
    </row>
    <row r="356" spans="1:506" x14ac:dyDescent="0.25">
      <c r="A356" s="148" t="s">
        <v>438</v>
      </c>
      <c r="B356" s="47" t="s">
        <v>439</v>
      </c>
      <c r="C356" s="105"/>
      <c r="D356" s="105"/>
      <c r="E356" s="149">
        <v>0</v>
      </c>
      <c r="F356" s="136" t="e">
        <f t="shared" si="40"/>
        <v>#DIV/0!</v>
      </c>
    </row>
    <row r="357" spans="1:506" x14ac:dyDescent="0.25">
      <c r="A357" s="148" t="s">
        <v>243</v>
      </c>
      <c r="B357" s="47" t="s">
        <v>244</v>
      </c>
      <c r="C357" s="105"/>
      <c r="D357" s="105"/>
      <c r="E357" s="149">
        <v>0</v>
      </c>
      <c r="F357" s="136" t="e">
        <f t="shared" si="40"/>
        <v>#DIV/0!</v>
      </c>
    </row>
    <row r="358" spans="1:506" x14ac:dyDescent="0.25">
      <c r="A358" s="148" t="s">
        <v>440</v>
      </c>
      <c r="B358" s="47" t="s">
        <v>441</v>
      </c>
      <c r="C358" s="105"/>
      <c r="D358" s="105"/>
      <c r="E358" s="149">
        <v>0</v>
      </c>
      <c r="F358" s="136" t="e">
        <f t="shared" si="40"/>
        <v>#DIV/0!</v>
      </c>
    </row>
    <row r="359" spans="1:506" x14ac:dyDescent="0.25">
      <c r="A359" s="148" t="s">
        <v>443</v>
      </c>
      <c r="B359" s="47" t="s">
        <v>362</v>
      </c>
      <c r="C359" s="105"/>
      <c r="D359" s="105"/>
      <c r="E359" s="149">
        <v>0</v>
      </c>
      <c r="F359" s="136" t="e">
        <f t="shared" si="40"/>
        <v>#DIV/0!</v>
      </c>
    </row>
    <row r="360" spans="1:506" x14ac:dyDescent="0.25">
      <c r="A360" s="148" t="s">
        <v>450</v>
      </c>
      <c r="B360" s="47" t="s">
        <v>451</v>
      </c>
      <c r="C360" s="105"/>
      <c r="D360" s="105"/>
      <c r="E360" s="149">
        <v>39.950000000000003</v>
      </c>
      <c r="F360" s="136" t="e">
        <f t="shared" si="40"/>
        <v>#DIV/0!</v>
      </c>
    </row>
    <row r="361" spans="1:506" x14ac:dyDescent="0.25">
      <c r="A361" s="148" t="s">
        <v>247</v>
      </c>
      <c r="B361" s="47" t="s">
        <v>248</v>
      </c>
      <c r="C361" s="105"/>
      <c r="D361" s="105"/>
      <c r="E361" s="149">
        <v>0</v>
      </c>
      <c r="F361" s="136" t="e">
        <f t="shared" si="40"/>
        <v>#DIV/0!</v>
      </c>
    </row>
    <row r="362" spans="1:506" ht="25.5" x14ac:dyDescent="0.25">
      <c r="A362" s="168" t="s">
        <v>249</v>
      </c>
      <c r="B362" s="103" t="s">
        <v>250</v>
      </c>
      <c r="C362" s="156">
        <f>C364</f>
        <v>0</v>
      </c>
      <c r="D362" s="156">
        <f>D364</f>
        <v>0</v>
      </c>
      <c r="E362" s="157">
        <f>SUM(E363:E364)</f>
        <v>0</v>
      </c>
      <c r="F362" s="144" t="e">
        <f t="shared" si="40"/>
        <v>#DIV/0!</v>
      </c>
    </row>
    <row r="363" spans="1:506" x14ac:dyDescent="0.25">
      <c r="A363" s="148">
        <v>4511</v>
      </c>
      <c r="B363" s="47" t="s">
        <v>252</v>
      </c>
      <c r="C363" s="154"/>
      <c r="D363" s="154"/>
      <c r="E363" s="146"/>
      <c r="F363" s="136" t="e">
        <f t="shared" si="40"/>
        <v>#DIV/0!</v>
      </c>
    </row>
    <row r="364" spans="1:506" x14ac:dyDescent="0.25">
      <c r="A364" s="148" t="s">
        <v>478</v>
      </c>
      <c r="B364" s="47" t="s">
        <v>477</v>
      </c>
      <c r="C364" s="105"/>
      <c r="D364" s="105"/>
      <c r="E364" s="149"/>
      <c r="F364" s="136" t="e">
        <f t="shared" si="40"/>
        <v>#DIV/0!</v>
      </c>
    </row>
    <row r="365" spans="1:506" x14ac:dyDescent="0.25">
      <c r="A365" s="181">
        <v>52</v>
      </c>
      <c r="B365" s="182" t="s">
        <v>76</v>
      </c>
      <c r="C365" s="189">
        <v>0</v>
      </c>
      <c r="D365" s="189">
        <v>0</v>
      </c>
      <c r="E365" s="190">
        <f>SUM(E371)</f>
        <v>0</v>
      </c>
      <c r="F365" s="188" t="e">
        <f t="shared" si="40"/>
        <v>#DIV/0!</v>
      </c>
    </row>
    <row r="366" spans="1:506" s="193" customFormat="1" x14ac:dyDescent="0.25">
      <c r="A366" s="168" t="s">
        <v>83</v>
      </c>
      <c r="B366" s="103" t="s">
        <v>84</v>
      </c>
      <c r="C366" s="159"/>
      <c r="D366" s="159"/>
      <c r="E366" s="160"/>
      <c r="F366" s="144"/>
      <c r="G366" s="196"/>
      <c r="H366"/>
      <c r="I366"/>
      <c r="J366"/>
      <c r="K366"/>
      <c r="L366"/>
      <c r="M366"/>
      <c r="N366"/>
      <c r="O366"/>
      <c r="P366"/>
      <c r="Q366"/>
      <c r="R36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  <c r="DJ366" s="196"/>
      <c r="DK366" s="196"/>
      <c r="DL366" s="196"/>
      <c r="DM366" s="196"/>
      <c r="DN366" s="196"/>
      <c r="DO366" s="196"/>
      <c r="DP366" s="196"/>
      <c r="DQ366" s="196"/>
      <c r="DR366" s="196"/>
      <c r="DS366" s="196"/>
      <c r="DT366" s="196"/>
      <c r="DU366" s="196"/>
      <c r="DV366" s="196"/>
      <c r="DW366" s="196"/>
      <c r="DX366" s="196"/>
      <c r="DY366" s="196"/>
      <c r="DZ366" s="196"/>
      <c r="EA366" s="196"/>
      <c r="EB366" s="196"/>
      <c r="EC366" s="196"/>
      <c r="ED366" s="196"/>
      <c r="EE366" s="196"/>
      <c r="EF366" s="196"/>
      <c r="EG366" s="196"/>
      <c r="EH366" s="196"/>
      <c r="EI366" s="196"/>
      <c r="EJ366" s="196"/>
      <c r="EK366" s="196"/>
      <c r="EL366" s="196"/>
      <c r="EM366" s="196"/>
      <c r="EN366" s="196"/>
      <c r="EO366" s="196"/>
      <c r="EP366" s="196"/>
      <c r="EQ366" s="196"/>
      <c r="ER366" s="196"/>
      <c r="ES366" s="196"/>
      <c r="ET366" s="196"/>
      <c r="EU366" s="196"/>
      <c r="EV366" s="196"/>
      <c r="EW366" s="196"/>
      <c r="EX366" s="196"/>
      <c r="EY366" s="196"/>
      <c r="EZ366" s="196"/>
      <c r="FA366" s="196"/>
      <c r="FB366" s="196"/>
      <c r="FC366" s="196"/>
      <c r="FD366" s="196"/>
      <c r="FE366" s="196"/>
      <c r="FF366" s="196"/>
      <c r="FG366" s="196"/>
      <c r="FH366" s="196"/>
      <c r="FI366" s="196"/>
      <c r="FJ366" s="196"/>
      <c r="FK366" s="196"/>
      <c r="FL366" s="196"/>
      <c r="FM366" s="196"/>
      <c r="FN366" s="196"/>
      <c r="FO366" s="196"/>
      <c r="FP366" s="196"/>
      <c r="FQ366" s="196"/>
      <c r="FR366" s="196"/>
      <c r="FS366" s="196"/>
      <c r="FT366" s="196"/>
      <c r="FU366" s="196"/>
      <c r="FV366" s="196"/>
      <c r="FW366" s="196"/>
      <c r="FX366" s="196"/>
      <c r="FY366" s="196"/>
      <c r="FZ366" s="196"/>
      <c r="GA366" s="196"/>
      <c r="GB366" s="196"/>
      <c r="GC366" s="196"/>
      <c r="GD366" s="196"/>
      <c r="GE366" s="196"/>
      <c r="GF366" s="196"/>
      <c r="GG366" s="196"/>
      <c r="GH366" s="196"/>
      <c r="GI366" s="196"/>
      <c r="GJ366" s="196"/>
      <c r="GK366" s="196"/>
      <c r="GL366" s="196"/>
      <c r="GM366" s="196"/>
      <c r="GN366" s="196"/>
      <c r="GO366" s="196"/>
      <c r="GP366" s="196"/>
      <c r="GQ366" s="196"/>
      <c r="GR366" s="196"/>
      <c r="GS366" s="196"/>
      <c r="GT366" s="196"/>
      <c r="GU366" s="196"/>
      <c r="GV366" s="196"/>
      <c r="GW366" s="196"/>
      <c r="GX366" s="196"/>
      <c r="GY366" s="196"/>
      <c r="GZ366" s="196"/>
      <c r="HA366" s="196"/>
      <c r="HB366" s="196"/>
      <c r="HC366" s="196"/>
      <c r="HD366" s="196"/>
      <c r="HE366" s="196"/>
      <c r="HF366" s="196"/>
      <c r="HG366" s="196"/>
      <c r="HH366" s="196"/>
      <c r="HI366" s="196"/>
      <c r="HJ366" s="196"/>
      <c r="HK366" s="196"/>
      <c r="HL366" s="196"/>
      <c r="HM366" s="196"/>
      <c r="HN366" s="196"/>
      <c r="HO366" s="196"/>
      <c r="HP366" s="196"/>
      <c r="HQ366" s="196"/>
      <c r="HR366" s="196"/>
      <c r="HS366" s="196"/>
      <c r="HT366" s="196"/>
      <c r="HU366" s="196"/>
      <c r="HV366" s="196"/>
      <c r="HW366" s="196"/>
      <c r="HX366" s="196"/>
      <c r="HY366" s="196"/>
      <c r="HZ366" s="196"/>
      <c r="IA366" s="196"/>
      <c r="IB366" s="196"/>
      <c r="IC366" s="196"/>
      <c r="ID366" s="196"/>
      <c r="IE366" s="196"/>
      <c r="IF366" s="196"/>
      <c r="IG366" s="196"/>
      <c r="IH366" s="196"/>
      <c r="II366" s="196"/>
      <c r="IJ366" s="196"/>
      <c r="IK366" s="196"/>
      <c r="IL366" s="196"/>
      <c r="IM366" s="196"/>
      <c r="IN366" s="196"/>
      <c r="IO366" s="196"/>
      <c r="IP366" s="196"/>
      <c r="IQ366" s="196"/>
      <c r="IR366" s="196"/>
      <c r="IS366" s="196"/>
      <c r="IT366" s="196"/>
      <c r="IU366" s="196"/>
      <c r="IV366" s="196"/>
      <c r="IW366" s="196"/>
      <c r="IX366" s="196"/>
      <c r="IY366" s="196"/>
      <c r="IZ366" s="196"/>
      <c r="JA366" s="196"/>
      <c r="JB366" s="196"/>
      <c r="JC366" s="196"/>
      <c r="JD366" s="196"/>
      <c r="JE366" s="196"/>
      <c r="JF366" s="196"/>
      <c r="JG366" s="196"/>
      <c r="JH366" s="196"/>
      <c r="JI366" s="196"/>
      <c r="JJ366" s="196"/>
      <c r="JK366" s="196"/>
      <c r="JL366" s="196"/>
      <c r="JM366" s="196"/>
      <c r="JN366" s="196"/>
      <c r="JO366" s="196"/>
      <c r="JP366" s="196"/>
      <c r="JQ366" s="196"/>
      <c r="JR366" s="196"/>
      <c r="JS366" s="196"/>
      <c r="JT366" s="196"/>
      <c r="JU366" s="196"/>
      <c r="JV366" s="196"/>
      <c r="JW366" s="196"/>
      <c r="JX366" s="196"/>
      <c r="JY366" s="196"/>
      <c r="JZ366" s="196"/>
      <c r="KA366" s="196"/>
      <c r="KB366" s="196"/>
      <c r="KC366" s="196"/>
      <c r="KD366" s="196"/>
      <c r="KE366" s="196"/>
      <c r="KF366" s="196"/>
      <c r="KG366" s="196"/>
      <c r="KH366" s="196"/>
      <c r="KI366" s="196"/>
      <c r="KJ366" s="196"/>
      <c r="KK366" s="196"/>
      <c r="KL366" s="196"/>
      <c r="KM366" s="196"/>
      <c r="KN366" s="196"/>
      <c r="KO366" s="196"/>
      <c r="KP366" s="196"/>
      <c r="KQ366" s="196"/>
      <c r="KR366" s="196"/>
      <c r="KS366" s="196"/>
      <c r="KT366" s="196"/>
      <c r="KU366" s="196"/>
      <c r="KV366" s="196"/>
      <c r="KW366" s="196"/>
      <c r="KX366" s="196"/>
      <c r="KY366" s="196"/>
      <c r="KZ366" s="196"/>
      <c r="LA366" s="196"/>
      <c r="LB366" s="196"/>
      <c r="LC366" s="196"/>
      <c r="LD366" s="196"/>
      <c r="LE366" s="196"/>
      <c r="LF366" s="196"/>
      <c r="LG366" s="196"/>
      <c r="LH366" s="196"/>
      <c r="LI366" s="196"/>
      <c r="LJ366" s="196"/>
      <c r="LK366" s="196"/>
      <c r="LL366" s="196"/>
      <c r="LM366" s="196"/>
      <c r="LN366" s="196"/>
      <c r="LO366" s="196"/>
      <c r="LP366" s="196"/>
      <c r="LQ366" s="196"/>
      <c r="LR366" s="196"/>
      <c r="LS366" s="196"/>
      <c r="LT366" s="196"/>
      <c r="LU366" s="196"/>
      <c r="LV366" s="196"/>
      <c r="LW366" s="196"/>
      <c r="LX366" s="196"/>
      <c r="LY366" s="196"/>
      <c r="LZ366" s="196"/>
      <c r="MA366" s="196"/>
      <c r="MB366" s="196"/>
      <c r="MC366" s="196"/>
      <c r="MD366" s="196"/>
      <c r="ME366" s="196"/>
      <c r="MF366" s="196"/>
      <c r="MG366" s="196"/>
      <c r="MH366" s="196"/>
      <c r="MI366" s="196"/>
      <c r="MJ366" s="196"/>
      <c r="MK366" s="196"/>
      <c r="ML366" s="196"/>
      <c r="MM366" s="196"/>
      <c r="MN366" s="196"/>
      <c r="MO366" s="196"/>
      <c r="MP366" s="196"/>
      <c r="MQ366" s="196"/>
      <c r="MR366" s="196"/>
      <c r="MS366" s="196"/>
      <c r="MT366" s="196"/>
      <c r="MU366" s="196"/>
      <c r="MV366" s="196"/>
      <c r="MW366" s="196"/>
      <c r="MX366" s="196"/>
      <c r="MY366" s="196"/>
      <c r="MZ366" s="196"/>
      <c r="NA366" s="196"/>
      <c r="NB366" s="196"/>
      <c r="NC366" s="196"/>
      <c r="ND366" s="196"/>
      <c r="NE366" s="196"/>
      <c r="NF366" s="196"/>
      <c r="NG366" s="196"/>
      <c r="NH366" s="196"/>
      <c r="NI366" s="196"/>
      <c r="NJ366" s="196"/>
      <c r="NK366" s="196"/>
      <c r="NL366" s="196"/>
      <c r="NM366" s="196"/>
      <c r="NN366" s="196"/>
      <c r="NO366" s="196"/>
      <c r="NP366" s="196"/>
      <c r="NQ366" s="196"/>
      <c r="NR366" s="196"/>
      <c r="NS366" s="196"/>
      <c r="NT366" s="196"/>
      <c r="NU366" s="196"/>
      <c r="NV366" s="196"/>
      <c r="NW366" s="196"/>
      <c r="NX366" s="196"/>
      <c r="NY366" s="196"/>
      <c r="NZ366" s="196"/>
      <c r="OA366" s="196"/>
      <c r="OB366" s="196"/>
      <c r="OC366" s="196"/>
      <c r="OD366" s="196"/>
      <c r="OE366" s="196"/>
      <c r="OF366" s="196"/>
      <c r="OG366" s="196"/>
      <c r="OH366" s="196"/>
      <c r="OI366" s="196"/>
      <c r="OJ366" s="196"/>
      <c r="OK366" s="196"/>
      <c r="OL366" s="196"/>
      <c r="OM366" s="196"/>
      <c r="ON366" s="196"/>
      <c r="OO366" s="196"/>
      <c r="OP366" s="196"/>
      <c r="OQ366" s="196"/>
      <c r="OR366" s="196"/>
      <c r="OS366" s="196"/>
      <c r="OT366" s="196"/>
      <c r="OU366" s="196"/>
      <c r="OV366" s="196"/>
      <c r="OW366" s="196"/>
      <c r="OX366" s="196"/>
      <c r="OY366" s="196"/>
      <c r="OZ366" s="196"/>
      <c r="PA366" s="196"/>
      <c r="PB366" s="196"/>
      <c r="PC366" s="196"/>
      <c r="PD366" s="196"/>
      <c r="PE366" s="196"/>
      <c r="PF366" s="196"/>
      <c r="PG366" s="196"/>
      <c r="PH366" s="196"/>
      <c r="PI366" s="196"/>
      <c r="PJ366" s="196"/>
      <c r="PK366" s="196"/>
      <c r="PL366" s="196"/>
      <c r="PM366" s="196"/>
      <c r="PN366" s="196"/>
      <c r="PO366" s="196"/>
      <c r="PP366" s="196"/>
      <c r="PQ366" s="196"/>
      <c r="PR366" s="196"/>
      <c r="PS366" s="196"/>
      <c r="PT366" s="196"/>
      <c r="PU366" s="196"/>
      <c r="PV366" s="196"/>
      <c r="PW366" s="196"/>
      <c r="PX366" s="196"/>
      <c r="PY366" s="196"/>
      <c r="PZ366" s="196"/>
      <c r="QA366" s="196"/>
      <c r="QB366" s="196"/>
      <c r="QC366" s="196"/>
      <c r="QD366" s="196"/>
      <c r="QE366" s="196"/>
      <c r="QF366" s="196"/>
      <c r="QG366" s="196"/>
      <c r="QH366" s="196"/>
      <c r="QI366" s="196"/>
      <c r="QJ366" s="196"/>
      <c r="QK366" s="196"/>
      <c r="QL366" s="196"/>
      <c r="QM366" s="196"/>
      <c r="QN366" s="196"/>
      <c r="QO366" s="196"/>
      <c r="QP366" s="196"/>
      <c r="QQ366" s="196"/>
      <c r="QR366" s="196"/>
      <c r="QS366" s="196"/>
      <c r="QT366" s="196"/>
      <c r="QU366" s="196"/>
      <c r="QV366" s="196"/>
      <c r="QW366" s="196"/>
      <c r="QX366" s="196"/>
      <c r="QY366" s="196"/>
      <c r="QZ366" s="196"/>
      <c r="RA366" s="196"/>
      <c r="RB366" s="196"/>
      <c r="RC366" s="196"/>
      <c r="RD366" s="196"/>
      <c r="RE366" s="196"/>
      <c r="RF366" s="196"/>
      <c r="RG366" s="196"/>
      <c r="RH366" s="196"/>
      <c r="RI366" s="196"/>
      <c r="RJ366" s="196"/>
      <c r="RK366" s="196"/>
      <c r="RL366" s="196"/>
      <c r="RM366" s="196"/>
      <c r="RN366" s="196"/>
      <c r="RO366" s="196"/>
      <c r="RP366" s="196"/>
      <c r="RQ366" s="196"/>
      <c r="RR366" s="196"/>
      <c r="RS366" s="196"/>
      <c r="RT366" s="196"/>
      <c r="RU366" s="196"/>
      <c r="RV366" s="196"/>
      <c r="RW366" s="196"/>
      <c r="RX366" s="196"/>
      <c r="RY366" s="196"/>
      <c r="RZ366" s="196"/>
      <c r="SA366" s="196"/>
      <c r="SB366" s="196"/>
      <c r="SC366" s="196"/>
      <c r="SD366" s="196"/>
      <c r="SE366" s="196"/>
      <c r="SF366" s="196"/>
      <c r="SG366" s="196"/>
      <c r="SH366" s="196"/>
      <c r="SI366" s="196"/>
      <c r="SJ366" s="196"/>
      <c r="SK366" s="196"/>
      <c r="SL366" s="196"/>
    </row>
    <row r="367" spans="1:506" s="193" customFormat="1" x14ac:dyDescent="0.25">
      <c r="A367" s="148" t="s">
        <v>87</v>
      </c>
      <c r="B367" s="47" t="s">
        <v>88</v>
      </c>
      <c r="C367" s="194"/>
      <c r="D367" s="194"/>
      <c r="E367" s="149"/>
      <c r="F367" s="149"/>
      <c r="G367" s="196"/>
      <c r="H367"/>
      <c r="I367"/>
      <c r="J367"/>
      <c r="K367"/>
      <c r="L367"/>
      <c r="M367"/>
      <c r="N367"/>
      <c r="O367"/>
      <c r="P367"/>
      <c r="Q367"/>
      <c r="R367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  <c r="DJ367" s="196"/>
      <c r="DK367" s="196"/>
      <c r="DL367" s="196"/>
      <c r="DM367" s="196"/>
      <c r="DN367" s="196"/>
      <c r="DO367" s="196"/>
      <c r="DP367" s="196"/>
      <c r="DQ367" s="196"/>
      <c r="DR367" s="196"/>
      <c r="DS367" s="196"/>
      <c r="DT367" s="196"/>
      <c r="DU367" s="196"/>
      <c r="DV367" s="196"/>
      <c r="DW367" s="196"/>
      <c r="DX367" s="196"/>
      <c r="DY367" s="196"/>
      <c r="DZ367" s="196"/>
      <c r="EA367" s="196"/>
      <c r="EB367" s="196"/>
      <c r="EC367" s="196"/>
      <c r="ED367" s="196"/>
      <c r="EE367" s="196"/>
      <c r="EF367" s="196"/>
      <c r="EG367" s="196"/>
      <c r="EH367" s="196"/>
      <c r="EI367" s="196"/>
      <c r="EJ367" s="196"/>
      <c r="EK367" s="196"/>
      <c r="EL367" s="196"/>
      <c r="EM367" s="196"/>
      <c r="EN367" s="196"/>
      <c r="EO367" s="196"/>
      <c r="EP367" s="196"/>
      <c r="EQ367" s="196"/>
      <c r="ER367" s="196"/>
      <c r="ES367" s="196"/>
      <c r="ET367" s="196"/>
      <c r="EU367" s="196"/>
      <c r="EV367" s="196"/>
      <c r="EW367" s="196"/>
      <c r="EX367" s="196"/>
      <c r="EY367" s="196"/>
      <c r="EZ367" s="196"/>
      <c r="FA367" s="196"/>
      <c r="FB367" s="196"/>
      <c r="FC367" s="196"/>
      <c r="FD367" s="196"/>
      <c r="FE367" s="196"/>
      <c r="FF367" s="196"/>
      <c r="FG367" s="196"/>
      <c r="FH367" s="196"/>
      <c r="FI367" s="196"/>
      <c r="FJ367" s="196"/>
      <c r="FK367" s="196"/>
      <c r="FL367" s="196"/>
      <c r="FM367" s="196"/>
      <c r="FN367" s="196"/>
      <c r="FO367" s="196"/>
      <c r="FP367" s="196"/>
      <c r="FQ367" s="196"/>
      <c r="FR367" s="196"/>
      <c r="FS367" s="196"/>
      <c r="FT367" s="196"/>
      <c r="FU367" s="196"/>
      <c r="FV367" s="196"/>
      <c r="FW367" s="196"/>
      <c r="FX367" s="196"/>
      <c r="FY367" s="196"/>
      <c r="FZ367" s="196"/>
      <c r="GA367" s="196"/>
      <c r="GB367" s="196"/>
      <c r="GC367" s="196"/>
      <c r="GD367" s="196"/>
      <c r="GE367" s="196"/>
      <c r="GF367" s="196"/>
      <c r="GG367" s="196"/>
      <c r="GH367" s="196"/>
      <c r="GI367" s="196"/>
      <c r="GJ367" s="196"/>
      <c r="GK367" s="196"/>
      <c r="GL367" s="196"/>
      <c r="GM367" s="196"/>
      <c r="GN367" s="196"/>
      <c r="GO367" s="196"/>
      <c r="GP367" s="196"/>
      <c r="GQ367" s="196"/>
      <c r="GR367" s="196"/>
      <c r="GS367" s="196"/>
      <c r="GT367" s="196"/>
      <c r="GU367" s="196"/>
      <c r="GV367" s="196"/>
      <c r="GW367" s="196"/>
      <c r="GX367" s="196"/>
      <c r="GY367" s="196"/>
      <c r="GZ367" s="196"/>
      <c r="HA367" s="196"/>
      <c r="HB367" s="196"/>
      <c r="HC367" s="196"/>
      <c r="HD367" s="196"/>
      <c r="HE367" s="196"/>
      <c r="HF367" s="196"/>
      <c r="HG367" s="196"/>
      <c r="HH367" s="196"/>
      <c r="HI367" s="196"/>
      <c r="HJ367" s="196"/>
      <c r="HK367" s="196"/>
      <c r="HL367" s="196"/>
      <c r="HM367" s="196"/>
      <c r="HN367" s="196"/>
      <c r="HO367" s="196"/>
      <c r="HP367" s="196"/>
      <c r="HQ367" s="196"/>
      <c r="HR367" s="196"/>
      <c r="HS367" s="196"/>
      <c r="HT367" s="196"/>
      <c r="HU367" s="196"/>
      <c r="HV367" s="196"/>
      <c r="HW367" s="196"/>
      <c r="HX367" s="196"/>
      <c r="HY367" s="196"/>
      <c r="HZ367" s="196"/>
      <c r="IA367" s="196"/>
      <c r="IB367" s="196"/>
      <c r="IC367" s="196"/>
      <c r="ID367" s="196"/>
      <c r="IE367" s="196"/>
      <c r="IF367" s="196"/>
      <c r="IG367" s="196"/>
      <c r="IH367" s="196"/>
      <c r="II367" s="196"/>
      <c r="IJ367" s="196"/>
      <c r="IK367" s="196"/>
      <c r="IL367" s="196"/>
      <c r="IM367" s="196"/>
      <c r="IN367" s="196"/>
      <c r="IO367" s="196"/>
      <c r="IP367" s="196"/>
      <c r="IQ367" s="196"/>
      <c r="IR367" s="196"/>
      <c r="IS367" s="196"/>
      <c r="IT367" s="196"/>
      <c r="IU367" s="196"/>
      <c r="IV367" s="196"/>
      <c r="IW367" s="196"/>
      <c r="IX367" s="196"/>
      <c r="IY367" s="196"/>
      <c r="IZ367" s="196"/>
      <c r="JA367" s="196"/>
      <c r="JB367" s="196"/>
      <c r="JC367" s="196"/>
      <c r="JD367" s="196"/>
      <c r="JE367" s="196"/>
      <c r="JF367" s="196"/>
      <c r="JG367" s="196"/>
      <c r="JH367" s="196"/>
      <c r="JI367" s="196"/>
      <c r="JJ367" s="196"/>
      <c r="JK367" s="196"/>
      <c r="JL367" s="196"/>
      <c r="JM367" s="196"/>
      <c r="JN367" s="196"/>
      <c r="JO367" s="196"/>
      <c r="JP367" s="196"/>
      <c r="JQ367" s="196"/>
      <c r="JR367" s="196"/>
      <c r="JS367" s="196"/>
      <c r="JT367" s="196"/>
      <c r="JU367" s="196"/>
      <c r="JV367" s="196"/>
      <c r="JW367" s="196"/>
      <c r="JX367" s="196"/>
      <c r="JY367" s="196"/>
      <c r="JZ367" s="196"/>
      <c r="KA367" s="196"/>
      <c r="KB367" s="196"/>
      <c r="KC367" s="196"/>
      <c r="KD367" s="196"/>
      <c r="KE367" s="196"/>
      <c r="KF367" s="196"/>
      <c r="KG367" s="196"/>
      <c r="KH367" s="196"/>
      <c r="KI367" s="196"/>
      <c r="KJ367" s="196"/>
      <c r="KK367" s="196"/>
      <c r="KL367" s="196"/>
      <c r="KM367" s="196"/>
      <c r="KN367" s="196"/>
      <c r="KO367" s="196"/>
      <c r="KP367" s="196"/>
      <c r="KQ367" s="196"/>
      <c r="KR367" s="196"/>
      <c r="KS367" s="196"/>
      <c r="KT367" s="196"/>
      <c r="KU367" s="196"/>
      <c r="KV367" s="196"/>
      <c r="KW367" s="196"/>
      <c r="KX367" s="196"/>
      <c r="KY367" s="196"/>
      <c r="KZ367" s="196"/>
      <c r="LA367" s="196"/>
      <c r="LB367" s="196"/>
      <c r="LC367" s="196"/>
      <c r="LD367" s="196"/>
      <c r="LE367" s="196"/>
      <c r="LF367" s="196"/>
      <c r="LG367" s="196"/>
      <c r="LH367" s="196"/>
      <c r="LI367" s="196"/>
      <c r="LJ367" s="196"/>
      <c r="LK367" s="196"/>
      <c r="LL367" s="196"/>
      <c r="LM367" s="196"/>
      <c r="LN367" s="196"/>
      <c r="LO367" s="196"/>
      <c r="LP367" s="196"/>
      <c r="LQ367" s="196"/>
      <c r="LR367" s="196"/>
      <c r="LS367" s="196"/>
      <c r="LT367" s="196"/>
      <c r="LU367" s="196"/>
      <c r="LV367" s="196"/>
      <c r="LW367" s="196"/>
      <c r="LX367" s="196"/>
      <c r="LY367" s="196"/>
      <c r="LZ367" s="196"/>
      <c r="MA367" s="196"/>
      <c r="MB367" s="196"/>
      <c r="MC367" s="196"/>
      <c r="MD367" s="196"/>
      <c r="ME367" s="196"/>
      <c r="MF367" s="196"/>
      <c r="MG367" s="196"/>
      <c r="MH367" s="196"/>
      <c r="MI367" s="196"/>
      <c r="MJ367" s="196"/>
      <c r="MK367" s="196"/>
      <c r="ML367" s="196"/>
      <c r="MM367" s="196"/>
      <c r="MN367" s="196"/>
      <c r="MO367" s="196"/>
      <c r="MP367" s="196"/>
      <c r="MQ367" s="196"/>
      <c r="MR367" s="196"/>
      <c r="MS367" s="196"/>
      <c r="MT367" s="196"/>
      <c r="MU367" s="196"/>
      <c r="MV367" s="196"/>
      <c r="MW367" s="196"/>
      <c r="MX367" s="196"/>
      <c r="MY367" s="196"/>
      <c r="MZ367" s="196"/>
      <c r="NA367" s="196"/>
      <c r="NB367" s="196"/>
      <c r="NC367" s="196"/>
      <c r="ND367" s="196"/>
      <c r="NE367" s="196"/>
      <c r="NF367" s="196"/>
      <c r="NG367" s="196"/>
      <c r="NH367" s="196"/>
      <c r="NI367" s="196"/>
      <c r="NJ367" s="196"/>
      <c r="NK367" s="196"/>
      <c r="NL367" s="196"/>
      <c r="NM367" s="196"/>
      <c r="NN367" s="196"/>
      <c r="NO367" s="196"/>
      <c r="NP367" s="196"/>
      <c r="NQ367" s="196"/>
      <c r="NR367" s="196"/>
      <c r="NS367" s="196"/>
      <c r="NT367" s="196"/>
      <c r="NU367" s="196"/>
      <c r="NV367" s="196"/>
      <c r="NW367" s="196"/>
      <c r="NX367" s="196"/>
      <c r="NY367" s="196"/>
      <c r="NZ367" s="196"/>
      <c r="OA367" s="196"/>
      <c r="OB367" s="196"/>
      <c r="OC367" s="196"/>
      <c r="OD367" s="196"/>
      <c r="OE367" s="196"/>
      <c r="OF367" s="196"/>
      <c r="OG367" s="196"/>
      <c r="OH367" s="196"/>
      <c r="OI367" s="196"/>
      <c r="OJ367" s="196"/>
      <c r="OK367" s="196"/>
      <c r="OL367" s="196"/>
      <c r="OM367" s="196"/>
      <c r="ON367" s="196"/>
      <c r="OO367" s="196"/>
      <c r="OP367" s="196"/>
      <c r="OQ367" s="196"/>
      <c r="OR367" s="196"/>
      <c r="OS367" s="196"/>
      <c r="OT367" s="196"/>
      <c r="OU367" s="196"/>
      <c r="OV367" s="196"/>
      <c r="OW367" s="196"/>
      <c r="OX367" s="196"/>
      <c r="OY367" s="196"/>
      <c r="OZ367" s="196"/>
      <c r="PA367" s="196"/>
      <c r="PB367" s="196"/>
      <c r="PC367" s="196"/>
      <c r="PD367" s="196"/>
      <c r="PE367" s="196"/>
      <c r="PF367" s="196"/>
      <c r="PG367" s="196"/>
      <c r="PH367" s="196"/>
      <c r="PI367" s="196"/>
      <c r="PJ367" s="196"/>
      <c r="PK367" s="196"/>
      <c r="PL367" s="196"/>
      <c r="PM367" s="196"/>
      <c r="PN367" s="196"/>
      <c r="PO367" s="196"/>
      <c r="PP367" s="196"/>
      <c r="PQ367" s="196"/>
      <c r="PR367" s="196"/>
      <c r="PS367" s="196"/>
      <c r="PT367" s="196"/>
      <c r="PU367" s="196"/>
      <c r="PV367" s="196"/>
      <c r="PW367" s="196"/>
      <c r="PX367" s="196"/>
      <c r="PY367" s="196"/>
      <c r="PZ367" s="196"/>
      <c r="QA367" s="196"/>
      <c r="QB367" s="196"/>
      <c r="QC367" s="196"/>
      <c r="QD367" s="196"/>
      <c r="QE367" s="196"/>
      <c r="QF367" s="196"/>
      <c r="QG367" s="196"/>
      <c r="QH367" s="196"/>
      <c r="QI367" s="196"/>
      <c r="QJ367" s="196"/>
      <c r="QK367" s="196"/>
      <c r="QL367" s="196"/>
      <c r="QM367" s="196"/>
      <c r="QN367" s="196"/>
      <c r="QO367" s="196"/>
      <c r="QP367" s="196"/>
      <c r="QQ367" s="196"/>
      <c r="QR367" s="196"/>
      <c r="QS367" s="196"/>
      <c r="QT367" s="196"/>
      <c r="QU367" s="196"/>
      <c r="QV367" s="196"/>
      <c r="QW367" s="196"/>
      <c r="QX367" s="196"/>
      <c r="QY367" s="196"/>
      <c r="QZ367" s="196"/>
      <c r="RA367" s="196"/>
      <c r="RB367" s="196"/>
      <c r="RC367" s="196"/>
      <c r="RD367" s="196"/>
      <c r="RE367" s="196"/>
      <c r="RF367" s="196"/>
      <c r="RG367" s="196"/>
      <c r="RH367" s="196"/>
      <c r="RI367" s="196"/>
      <c r="RJ367" s="196"/>
      <c r="RK367" s="196"/>
      <c r="RL367" s="196"/>
      <c r="RM367" s="196"/>
      <c r="RN367" s="196"/>
      <c r="RO367" s="196"/>
      <c r="RP367" s="196"/>
      <c r="RQ367" s="196"/>
      <c r="RR367" s="196"/>
      <c r="RS367" s="196"/>
      <c r="RT367" s="196"/>
      <c r="RU367" s="196"/>
      <c r="RV367" s="196"/>
      <c r="RW367" s="196"/>
      <c r="RX367" s="196"/>
      <c r="RY367" s="196"/>
      <c r="RZ367" s="196"/>
      <c r="SA367" s="196"/>
      <c r="SB367" s="196"/>
      <c r="SC367" s="196"/>
      <c r="SD367" s="196"/>
      <c r="SE367" s="196"/>
      <c r="SF367" s="196"/>
      <c r="SG367" s="196"/>
      <c r="SH367" s="196"/>
      <c r="SI367" s="196"/>
      <c r="SJ367" s="196"/>
      <c r="SK367" s="196"/>
      <c r="SL367" s="196"/>
    </row>
    <row r="368" spans="1:506" s="193" customFormat="1" x14ac:dyDescent="0.25">
      <c r="A368" s="148" t="s">
        <v>373</v>
      </c>
      <c r="B368" s="47" t="s">
        <v>374</v>
      </c>
      <c r="C368" s="194"/>
      <c r="D368" s="194"/>
      <c r="E368" s="149"/>
      <c r="F368" s="149"/>
      <c r="G368" s="196"/>
      <c r="H368"/>
      <c r="I368"/>
      <c r="J368"/>
      <c r="K368"/>
      <c r="L368"/>
      <c r="M368"/>
      <c r="N368"/>
      <c r="O368"/>
      <c r="P368"/>
      <c r="Q368"/>
      <c r="R368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  <c r="DJ368" s="196"/>
      <c r="DK368" s="196"/>
      <c r="DL368" s="196"/>
      <c r="DM368" s="196"/>
      <c r="DN368" s="196"/>
      <c r="DO368" s="196"/>
      <c r="DP368" s="196"/>
      <c r="DQ368" s="196"/>
      <c r="DR368" s="196"/>
      <c r="DS368" s="196"/>
      <c r="DT368" s="196"/>
      <c r="DU368" s="196"/>
      <c r="DV368" s="196"/>
      <c r="DW368" s="196"/>
      <c r="DX368" s="196"/>
      <c r="DY368" s="196"/>
      <c r="DZ368" s="196"/>
      <c r="EA368" s="196"/>
      <c r="EB368" s="196"/>
      <c r="EC368" s="196"/>
      <c r="ED368" s="196"/>
      <c r="EE368" s="196"/>
      <c r="EF368" s="196"/>
      <c r="EG368" s="196"/>
      <c r="EH368" s="196"/>
      <c r="EI368" s="196"/>
      <c r="EJ368" s="196"/>
      <c r="EK368" s="196"/>
      <c r="EL368" s="196"/>
      <c r="EM368" s="196"/>
      <c r="EN368" s="196"/>
      <c r="EO368" s="196"/>
      <c r="EP368" s="196"/>
      <c r="EQ368" s="196"/>
      <c r="ER368" s="196"/>
      <c r="ES368" s="196"/>
      <c r="ET368" s="196"/>
      <c r="EU368" s="196"/>
      <c r="EV368" s="196"/>
      <c r="EW368" s="196"/>
      <c r="EX368" s="196"/>
      <c r="EY368" s="196"/>
      <c r="EZ368" s="196"/>
      <c r="FA368" s="196"/>
      <c r="FB368" s="196"/>
      <c r="FC368" s="196"/>
      <c r="FD368" s="196"/>
      <c r="FE368" s="196"/>
      <c r="FF368" s="196"/>
      <c r="FG368" s="196"/>
      <c r="FH368" s="196"/>
      <c r="FI368" s="196"/>
      <c r="FJ368" s="196"/>
      <c r="FK368" s="196"/>
      <c r="FL368" s="196"/>
      <c r="FM368" s="196"/>
      <c r="FN368" s="196"/>
      <c r="FO368" s="196"/>
      <c r="FP368" s="196"/>
      <c r="FQ368" s="196"/>
      <c r="FR368" s="196"/>
      <c r="FS368" s="196"/>
      <c r="FT368" s="196"/>
      <c r="FU368" s="196"/>
      <c r="FV368" s="196"/>
      <c r="FW368" s="196"/>
      <c r="FX368" s="196"/>
      <c r="FY368" s="196"/>
      <c r="FZ368" s="196"/>
      <c r="GA368" s="196"/>
      <c r="GB368" s="196"/>
      <c r="GC368" s="196"/>
      <c r="GD368" s="196"/>
      <c r="GE368" s="196"/>
      <c r="GF368" s="196"/>
      <c r="GG368" s="196"/>
      <c r="GH368" s="196"/>
      <c r="GI368" s="196"/>
      <c r="GJ368" s="196"/>
      <c r="GK368" s="196"/>
      <c r="GL368" s="196"/>
      <c r="GM368" s="196"/>
      <c r="GN368" s="196"/>
      <c r="GO368" s="196"/>
      <c r="GP368" s="196"/>
      <c r="GQ368" s="196"/>
      <c r="GR368" s="196"/>
      <c r="GS368" s="196"/>
      <c r="GT368" s="196"/>
      <c r="GU368" s="196"/>
      <c r="GV368" s="196"/>
      <c r="GW368" s="196"/>
      <c r="GX368" s="196"/>
      <c r="GY368" s="196"/>
      <c r="GZ368" s="196"/>
      <c r="HA368" s="196"/>
      <c r="HB368" s="196"/>
      <c r="HC368" s="196"/>
      <c r="HD368" s="196"/>
      <c r="HE368" s="196"/>
      <c r="HF368" s="196"/>
      <c r="HG368" s="196"/>
      <c r="HH368" s="196"/>
      <c r="HI368" s="196"/>
      <c r="HJ368" s="196"/>
      <c r="HK368" s="196"/>
      <c r="HL368" s="196"/>
      <c r="HM368" s="196"/>
      <c r="HN368" s="196"/>
      <c r="HO368" s="196"/>
      <c r="HP368" s="196"/>
      <c r="HQ368" s="196"/>
      <c r="HR368" s="196"/>
      <c r="HS368" s="196"/>
      <c r="HT368" s="196"/>
      <c r="HU368" s="196"/>
      <c r="HV368" s="196"/>
      <c r="HW368" s="196"/>
      <c r="HX368" s="196"/>
      <c r="HY368" s="196"/>
      <c r="HZ368" s="196"/>
      <c r="IA368" s="196"/>
      <c r="IB368" s="196"/>
      <c r="IC368" s="196"/>
      <c r="ID368" s="196"/>
      <c r="IE368" s="196"/>
      <c r="IF368" s="196"/>
      <c r="IG368" s="196"/>
      <c r="IH368" s="196"/>
      <c r="II368" s="196"/>
      <c r="IJ368" s="196"/>
      <c r="IK368" s="196"/>
      <c r="IL368" s="196"/>
      <c r="IM368" s="196"/>
      <c r="IN368" s="196"/>
      <c r="IO368" s="196"/>
      <c r="IP368" s="196"/>
      <c r="IQ368" s="196"/>
      <c r="IR368" s="196"/>
      <c r="IS368" s="196"/>
      <c r="IT368" s="196"/>
      <c r="IU368" s="196"/>
      <c r="IV368" s="196"/>
      <c r="IW368" s="196"/>
      <c r="IX368" s="196"/>
      <c r="IY368" s="196"/>
      <c r="IZ368" s="196"/>
      <c r="JA368" s="196"/>
      <c r="JB368" s="196"/>
      <c r="JC368" s="196"/>
      <c r="JD368" s="196"/>
      <c r="JE368" s="196"/>
      <c r="JF368" s="196"/>
      <c r="JG368" s="196"/>
      <c r="JH368" s="196"/>
      <c r="JI368" s="196"/>
      <c r="JJ368" s="196"/>
      <c r="JK368" s="196"/>
      <c r="JL368" s="196"/>
      <c r="JM368" s="196"/>
      <c r="JN368" s="196"/>
      <c r="JO368" s="196"/>
      <c r="JP368" s="196"/>
      <c r="JQ368" s="196"/>
      <c r="JR368" s="196"/>
      <c r="JS368" s="196"/>
      <c r="JT368" s="196"/>
      <c r="JU368" s="196"/>
      <c r="JV368" s="196"/>
      <c r="JW368" s="196"/>
      <c r="JX368" s="196"/>
      <c r="JY368" s="196"/>
      <c r="JZ368" s="196"/>
      <c r="KA368" s="196"/>
      <c r="KB368" s="196"/>
      <c r="KC368" s="196"/>
      <c r="KD368" s="196"/>
      <c r="KE368" s="196"/>
      <c r="KF368" s="196"/>
      <c r="KG368" s="196"/>
      <c r="KH368" s="196"/>
      <c r="KI368" s="196"/>
      <c r="KJ368" s="196"/>
      <c r="KK368" s="196"/>
      <c r="KL368" s="196"/>
      <c r="KM368" s="196"/>
      <c r="KN368" s="196"/>
      <c r="KO368" s="196"/>
      <c r="KP368" s="196"/>
      <c r="KQ368" s="196"/>
      <c r="KR368" s="196"/>
      <c r="KS368" s="196"/>
      <c r="KT368" s="196"/>
      <c r="KU368" s="196"/>
      <c r="KV368" s="196"/>
      <c r="KW368" s="196"/>
      <c r="KX368" s="196"/>
      <c r="KY368" s="196"/>
      <c r="KZ368" s="196"/>
      <c r="LA368" s="196"/>
      <c r="LB368" s="196"/>
      <c r="LC368" s="196"/>
      <c r="LD368" s="196"/>
      <c r="LE368" s="196"/>
      <c r="LF368" s="196"/>
      <c r="LG368" s="196"/>
      <c r="LH368" s="196"/>
      <c r="LI368" s="196"/>
      <c r="LJ368" s="196"/>
      <c r="LK368" s="196"/>
      <c r="LL368" s="196"/>
      <c r="LM368" s="196"/>
      <c r="LN368" s="196"/>
      <c r="LO368" s="196"/>
      <c r="LP368" s="196"/>
      <c r="LQ368" s="196"/>
      <c r="LR368" s="196"/>
      <c r="LS368" s="196"/>
      <c r="LT368" s="196"/>
      <c r="LU368" s="196"/>
      <c r="LV368" s="196"/>
      <c r="LW368" s="196"/>
      <c r="LX368" s="196"/>
      <c r="LY368" s="196"/>
      <c r="LZ368" s="196"/>
      <c r="MA368" s="196"/>
      <c r="MB368" s="196"/>
      <c r="MC368" s="196"/>
      <c r="MD368" s="196"/>
      <c r="ME368" s="196"/>
      <c r="MF368" s="196"/>
      <c r="MG368" s="196"/>
      <c r="MH368" s="196"/>
      <c r="MI368" s="196"/>
      <c r="MJ368" s="196"/>
      <c r="MK368" s="196"/>
      <c r="ML368" s="196"/>
      <c r="MM368" s="196"/>
      <c r="MN368" s="196"/>
      <c r="MO368" s="196"/>
      <c r="MP368" s="196"/>
      <c r="MQ368" s="196"/>
      <c r="MR368" s="196"/>
      <c r="MS368" s="196"/>
      <c r="MT368" s="196"/>
      <c r="MU368" s="196"/>
      <c r="MV368" s="196"/>
      <c r="MW368" s="196"/>
      <c r="MX368" s="196"/>
      <c r="MY368" s="196"/>
      <c r="MZ368" s="196"/>
      <c r="NA368" s="196"/>
      <c r="NB368" s="196"/>
      <c r="NC368" s="196"/>
      <c r="ND368" s="196"/>
      <c r="NE368" s="196"/>
      <c r="NF368" s="196"/>
      <c r="NG368" s="196"/>
      <c r="NH368" s="196"/>
      <c r="NI368" s="196"/>
      <c r="NJ368" s="196"/>
      <c r="NK368" s="196"/>
      <c r="NL368" s="196"/>
      <c r="NM368" s="196"/>
      <c r="NN368" s="196"/>
      <c r="NO368" s="196"/>
      <c r="NP368" s="196"/>
      <c r="NQ368" s="196"/>
      <c r="NR368" s="196"/>
      <c r="NS368" s="196"/>
      <c r="NT368" s="196"/>
      <c r="NU368" s="196"/>
      <c r="NV368" s="196"/>
      <c r="NW368" s="196"/>
      <c r="NX368" s="196"/>
      <c r="NY368" s="196"/>
      <c r="NZ368" s="196"/>
      <c r="OA368" s="196"/>
      <c r="OB368" s="196"/>
      <c r="OC368" s="196"/>
      <c r="OD368" s="196"/>
      <c r="OE368" s="196"/>
      <c r="OF368" s="196"/>
      <c r="OG368" s="196"/>
      <c r="OH368" s="196"/>
      <c r="OI368" s="196"/>
      <c r="OJ368" s="196"/>
      <c r="OK368" s="196"/>
      <c r="OL368" s="196"/>
      <c r="OM368" s="196"/>
      <c r="ON368" s="196"/>
      <c r="OO368" s="196"/>
      <c r="OP368" s="196"/>
      <c r="OQ368" s="196"/>
      <c r="OR368" s="196"/>
      <c r="OS368" s="196"/>
      <c r="OT368" s="196"/>
      <c r="OU368" s="196"/>
      <c r="OV368" s="196"/>
      <c r="OW368" s="196"/>
      <c r="OX368" s="196"/>
      <c r="OY368" s="196"/>
      <c r="OZ368" s="196"/>
      <c r="PA368" s="196"/>
      <c r="PB368" s="196"/>
      <c r="PC368" s="196"/>
      <c r="PD368" s="196"/>
      <c r="PE368" s="196"/>
      <c r="PF368" s="196"/>
      <c r="PG368" s="196"/>
      <c r="PH368" s="196"/>
      <c r="PI368" s="196"/>
      <c r="PJ368" s="196"/>
      <c r="PK368" s="196"/>
      <c r="PL368" s="196"/>
      <c r="PM368" s="196"/>
      <c r="PN368" s="196"/>
      <c r="PO368" s="196"/>
      <c r="PP368" s="196"/>
      <c r="PQ368" s="196"/>
      <c r="PR368" s="196"/>
      <c r="PS368" s="196"/>
      <c r="PT368" s="196"/>
      <c r="PU368" s="196"/>
      <c r="PV368" s="196"/>
      <c r="PW368" s="196"/>
      <c r="PX368" s="196"/>
      <c r="PY368" s="196"/>
      <c r="PZ368" s="196"/>
      <c r="QA368" s="196"/>
      <c r="QB368" s="196"/>
      <c r="QC368" s="196"/>
      <c r="QD368" s="196"/>
      <c r="QE368" s="196"/>
      <c r="QF368" s="196"/>
      <c r="QG368" s="196"/>
      <c r="QH368" s="196"/>
      <c r="QI368" s="196"/>
      <c r="QJ368" s="196"/>
      <c r="QK368" s="196"/>
      <c r="QL368" s="196"/>
      <c r="QM368" s="196"/>
      <c r="QN368" s="196"/>
      <c r="QO368" s="196"/>
      <c r="QP368" s="196"/>
      <c r="QQ368" s="196"/>
      <c r="QR368" s="196"/>
      <c r="QS368" s="196"/>
      <c r="QT368" s="196"/>
      <c r="QU368" s="196"/>
      <c r="QV368" s="196"/>
      <c r="QW368" s="196"/>
      <c r="QX368" s="196"/>
      <c r="QY368" s="196"/>
      <c r="QZ368" s="196"/>
      <c r="RA368" s="196"/>
      <c r="RB368" s="196"/>
      <c r="RC368" s="196"/>
      <c r="RD368" s="196"/>
      <c r="RE368" s="196"/>
      <c r="RF368" s="196"/>
      <c r="RG368" s="196"/>
      <c r="RH368" s="196"/>
      <c r="RI368" s="196"/>
      <c r="RJ368" s="196"/>
      <c r="RK368" s="196"/>
      <c r="RL368" s="196"/>
      <c r="RM368" s="196"/>
      <c r="RN368" s="196"/>
      <c r="RO368" s="196"/>
      <c r="RP368" s="196"/>
      <c r="RQ368" s="196"/>
      <c r="RR368" s="196"/>
      <c r="RS368" s="196"/>
      <c r="RT368" s="196"/>
      <c r="RU368" s="196"/>
      <c r="RV368" s="196"/>
      <c r="RW368" s="196"/>
      <c r="RX368" s="196"/>
      <c r="RY368" s="196"/>
      <c r="RZ368" s="196"/>
      <c r="SA368" s="196"/>
      <c r="SB368" s="196"/>
      <c r="SC368" s="196"/>
      <c r="SD368" s="196"/>
      <c r="SE368" s="196"/>
      <c r="SF368" s="196"/>
      <c r="SG368" s="196"/>
      <c r="SH368" s="196"/>
      <c r="SI368" s="196"/>
      <c r="SJ368" s="196"/>
      <c r="SK368" s="196"/>
      <c r="SL368" s="196"/>
    </row>
    <row r="369" spans="1:506" s="193" customFormat="1" x14ac:dyDescent="0.25">
      <c r="A369" s="148" t="s">
        <v>93</v>
      </c>
      <c r="B369" s="47" t="s">
        <v>92</v>
      </c>
      <c r="C369" s="194"/>
      <c r="D369" s="194"/>
      <c r="E369" s="149"/>
      <c r="F369" s="149"/>
      <c r="G369" s="196"/>
      <c r="H369"/>
      <c r="I369"/>
      <c r="J369"/>
      <c r="K369"/>
      <c r="L369"/>
      <c r="M369"/>
      <c r="N369"/>
      <c r="O369"/>
      <c r="P369"/>
      <c r="Q369"/>
      <c r="R369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  <c r="DJ369" s="196"/>
      <c r="DK369" s="196"/>
      <c r="DL369" s="196"/>
      <c r="DM369" s="196"/>
      <c r="DN369" s="196"/>
      <c r="DO369" s="196"/>
      <c r="DP369" s="196"/>
      <c r="DQ369" s="196"/>
      <c r="DR369" s="196"/>
      <c r="DS369" s="196"/>
      <c r="DT369" s="196"/>
      <c r="DU369" s="196"/>
      <c r="DV369" s="196"/>
      <c r="DW369" s="196"/>
      <c r="DX369" s="196"/>
      <c r="DY369" s="196"/>
      <c r="DZ369" s="196"/>
      <c r="EA369" s="196"/>
      <c r="EB369" s="196"/>
      <c r="EC369" s="196"/>
      <c r="ED369" s="196"/>
      <c r="EE369" s="196"/>
      <c r="EF369" s="196"/>
      <c r="EG369" s="196"/>
      <c r="EH369" s="196"/>
      <c r="EI369" s="196"/>
      <c r="EJ369" s="196"/>
      <c r="EK369" s="196"/>
      <c r="EL369" s="196"/>
      <c r="EM369" s="196"/>
      <c r="EN369" s="196"/>
      <c r="EO369" s="196"/>
      <c r="EP369" s="196"/>
      <c r="EQ369" s="196"/>
      <c r="ER369" s="196"/>
      <c r="ES369" s="196"/>
      <c r="ET369" s="196"/>
      <c r="EU369" s="196"/>
      <c r="EV369" s="196"/>
      <c r="EW369" s="196"/>
      <c r="EX369" s="196"/>
      <c r="EY369" s="196"/>
      <c r="EZ369" s="196"/>
      <c r="FA369" s="196"/>
      <c r="FB369" s="196"/>
      <c r="FC369" s="196"/>
      <c r="FD369" s="196"/>
      <c r="FE369" s="196"/>
      <c r="FF369" s="196"/>
      <c r="FG369" s="196"/>
      <c r="FH369" s="196"/>
      <c r="FI369" s="196"/>
      <c r="FJ369" s="196"/>
      <c r="FK369" s="196"/>
      <c r="FL369" s="196"/>
      <c r="FM369" s="196"/>
      <c r="FN369" s="196"/>
      <c r="FO369" s="196"/>
      <c r="FP369" s="196"/>
      <c r="FQ369" s="196"/>
      <c r="FR369" s="196"/>
      <c r="FS369" s="196"/>
      <c r="FT369" s="196"/>
      <c r="FU369" s="196"/>
      <c r="FV369" s="196"/>
      <c r="FW369" s="196"/>
      <c r="FX369" s="196"/>
      <c r="FY369" s="196"/>
      <c r="FZ369" s="196"/>
      <c r="GA369" s="196"/>
      <c r="GB369" s="196"/>
      <c r="GC369" s="196"/>
      <c r="GD369" s="196"/>
      <c r="GE369" s="196"/>
      <c r="GF369" s="196"/>
      <c r="GG369" s="196"/>
      <c r="GH369" s="196"/>
      <c r="GI369" s="196"/>
      <c r="GJ369" s="196"/>
      <c r="GK369" s="196"/>
      <c r="GL369" s="196"/>
      <c r="GM369" s="196"/>
      <c r="GN369" s="196"/>
      <c r="GO369" s="196"/>
      <c r="GP369" s="196"/>
      <c r="GQ369" s="196"/>
      <c r="GR369" s="196"/>
      <c r="GS369" s="196"/>
      <c r="GT369" s="196"/>
      <c r="GU369" s="196"/>
      <c r="GV369" s="196"/>
      <c r="GW369" s="196"/>
      <c r="GX369" s="196"/>
      <c r="GY369" s="196"/>
      <c r="GZ369" s="196"/>
      <c r="HA369" s="196"/>
      <c r="HB369" s="196"/>
      <c r="HC369" s="196"/>
      <c r="HD369" s="196"/>
      <c r="HE369" s="196"/>
      <c r="HF369" s="196"/>
      <c r="HG369" s="196"/>
      <c r="HH369" s="196"/>
      <c r="HI369" s="196"/>
      <c r="HJ369" s="196"/>
      <c r="HK369" s="196"/>
      <c r="HL369" s="196"/>
      <c r="HM369" s="196"/>
      <c r="HN369" s="196"/>
      <c r="HO369" s="196"/>
      <c r="HP369" s="196"/>
      <c r="HQ369" s="196"/>
      <c r="HR369" s="196"/>
      <c r="HS369" s="196"/>
      <c r="HT369" s="196"/>
      <c r="HU369" s="196"/>
      <c r="HV369" s="196"/>
      <c r="HW369" s="196"/>
      <c r="HX369" s="196"/>
      <c r="HY369" s="196"/>
      <c r="HZ369" s="196"/>
      <c r="IA369" s="196"/>
      <c r="IB369" s="196"/>
      <c r="IC369" s="196"/>
      <c r="ID369" s="196"/>
      <c r="IE369" s="196"/>
      <c r="IF369" s="196"/>
      <c r="IG369" s="196"/>
      <c r="IH369" s="196"/>
      <c r="II369" s="196"/>
      <c r="IJ369" s="196"/>
      <c r="IK369" s="196"/>
      <c r="IL369" s="196"/>
      <c r="IM369" s="196"/>
      <c r="IN369" s="196"/>
      <c r="IO369" s="196"/>
      <c r="IP369" s="196"/>
      <c r="IQ369" s="196"/>
      <c r="IR369" s="196"/>
      <c r="IS369" s="196"/>
      <c r="IT369" s="196"/>
      <c r="IU369" s="196"/>
      <c r="IV369" s="196"/>
      <c r="IW369" s="196"/>
      <c r="IX369" s="196"/>
      <c r="IY369" s="196"/>
      <c r="IZ369" s="196"/>
      <c r="JA369" s="196"/>
      <c r="JB369" s="196"/>
      <c r="JC369" s="196"/>
      <c r="JD369" s="196"/>
      <c r="JE369" s="196"/>
      <c r="JF369" s="196"/>
      <c r="JG369" s="196"/>
      <c r="JH369" s="196"/>
      <c r="JI369" s="196"/>
      <c r="JJ369" s="196"/>
      <c r="JK369" s="196"/>
      <c r="JL369" s="196"/>
      <c r="JM369" s="196"/>
      <c r="JN369" s="196"/>
      <c r="JO369" s="196"/>
      <c r="JP369" s="196"/>
      <c r="JQ369" s="196"/>
      <c r="JR369" s="196"/>
      <c r="JS369" s="196"/>
      <c r="JT369" s="196"/>
      <c r="JU369" s="196"/>
      <c r="JV369" s="196"/>
      <c r="JW369" s="196"/>
      <c r="JX369" s="196"/>
      <c r="JY369" s="196"/>
      <c r="JZ369" s="196"/>
      <c r="KA369" s="196"/>
      <c r="KB369" s="196"/>
      <c r="KC369" s="196"/>
      <c r="KD369" s="196"/>
      <c r="KE369" s="196"/>
      <c r="KF369" s="196"/>
      <c r="KG369" s="196"/>
      <c r="KH369" s="196"/>
      <c r="KI369" s="196"/>
      <c r="KJ369" s="196"/>
      <c r="KK369" s="196"/>
      <c r="KL369" s="196"/>
      <c r="KM369" s="196"/>
      <c r="KN369" s="196"/>
      <c r="KO369" s="196"/>
      <c r="KP369" s="196"/>
      <c r="KQ369" s="196"/>
      <c r="KR369" s="196"/>
      <c r="KS369" s="196"/>
      <c r="KT369" s="196"/>
      <c r="KU369" s="196"/>
      <c r="KV369" s="196"/>
      <c r="KW369" s="196"/>
      <c r="KX369" s="196"/>
      <c r="KY369" s="196"/>
      <c r="KZ369" s="196"/>
      <c r="LA369" s="196"/>
      <c r="LB369" s="196"/>
      <c r="LC369" s="196"/>
      <c r="LD369" s="196"/>
      <c r="LE369" s="196"/>
      <c r="LF369" s="196"/>
      <c r="LG369" s="196"/>
      <c r="LH369" s="196"/>
      <c r="LI369" s="196"/>
      <c r="LJ369" s="196"/>
      <c r="LK369" s="196"/>
      <c r="LL369" s="196"/>
      <c r="LM369" s="196"/>
      <c r="LN369" s="196"/>
      <c r="LO369" s="196"/>
      <c r="LP369" s="196"/>
      <c r="LQ369" s="196"/>
      <c r="LR369" s="196"/>
      <c r="LS369" s="196"/>
      <c r="LT369" s="196"/>
      <c r="LU369" s="196"/>
      <c r="LV369" s="196"/>
      <c r="LW369" s="196"/>
      <c r="LX369" s="196"/>
      <c r="LY369" s="196"/>
      <c r="LZ369" s="196"/>
      <c r="MA369" s="196"/>
      <c r="MB369" s="196"/>
      <c r="MC369" s="196"/>
      <c r="MD369" s="196"/>
      <c r="ME369" s="196"/>
      <c r="MF369" s="196"/>
      <c r="MG369" s="196"/>
      <c r="MH369" s="196"/>
      <c r="MI369" s="196"/>
      <c r="MJ369" s="196"/>
      <c r="MK369" s="196"/>
      <c r="ML369" s="196"/>
      <c r="MM369" s="196"/>
      <c r="MN369" s="196"/>
      <c r="MO369" s="196"/>
      <c r="MP369" s="196"/>
      <c r="MQ369" s="196"/>
      <c r="MR369" s="196"/>
      <c r="MS369" s="196"/>
      <c r="MT369" s="196"/>
      <c r="MU369" s="196"/>
      <c r="MV369" s="196"/>
      <c r="MW369" s="196"/>
      <c r="MX369" s="196"/>
      <c r="MY369" s="196"/>
      <c r="MZ369" s="196"/>
      <c r="NA369" s="196"/>
      <c r="NB369" s="196"/>
      <c r="NC369" s="196"/>
      <c r="ND369" s="196"/>
      <c r="NE369" s="196"/>
      <c r="NF369" s="196"/>
      <c r="NG369" s="196"/>
      <c r="NH369" s="196"/>
      <c r="NI369" s="196"/>
      <c r="NJ369" s="196"/>
      <c r="NK369" s="196"/>
      <c r="NL369" s="196"/>
      <c r="NM369" s="196"/>
      <c r="NN369" s="196"/>
      <c r="NO369" s="196"/>
      <c r="NP369" s="196"/>
      <c r="NQ369" s="196"/>
      <c r="NR369" s="196"/>
      <c r="NS369" s="196"/>
      <c r="NT369" s="196"/>
      <c r="NU369" s="196"/>
      <c r="NV369" s="196"/>
      <c r="NW369" s="196"/>
      <c r="NX369" s="196"/>
      <c r="NY369" s="196"/>
      <c r="NZ369" s="196"/>
      <c r="OA369" s="196"/>
      <c r="OB369" s="196"/>
      <c r="OC369" s="196"/>
      <c r="OD369" s="196"/>
      <c r="OE369" s="196"/>
      <c r="OF369" s="196"/>
      <c r="OG369" s="196"/>
      <c r="OH369" s="196"/>
      <c r="OI369" s="196"/>
      <c r="OJ369" s="196"/>
      <c r="OK369" s="196"/>
      <c r="OL369" s="196"/>
      <c r="OM369" s="196"/>
      <c r="ON369" s="196"/>
      <c r="OO369" s="196"/>
      <c r="OP369" s="196"/>
      <c r="OQ369" s="196"/>
      <c r="OR369" s="196"/>
      <c r="OS369" s="196"/>
      <c r="OT369" s="196"/>
      <c r="OU369" s="196"/>
      <c r="OV369" s="196"/>
      <c r="OW369" s="196"/>
      <c r="OX369" s="196"/>
      <c r="OY369" s="196"/>
      <c r="OZ369" s="196"/>
      <c r="PA369" s="196"/>
      <c r="PB369" s="196"/>
      <c r="PC369" s="196"/>
      <c r="PD369" s="196"/>
      <c r="PE369" s="196"/>
      <c r="PF369" s="196"/>
      <c r="PG369" s="196"/>
      <c r="PH369" s="196"/>
      <c r="PI369" s="196"/>
      <c r="PJ369" s="196"/>
      <c r="PK369" s="196"/>
      <c r="PL369" s="196"/>
      <c r="PM369" s="196"/>
      <c r="PN369" s="196"/>
      <c r="PO369" s="196"/>
      <c r="PP369" s="196"/>
      <c r="PQ369" s="196"/>
      <c r="PR369" s="196"/>
      <c r="PS369" s="196"/>
      <c r="PT369" s="196"/>
      <c r="PU369" s="196"/>
      <c r="PV369" s="196"/>
      <c r="PW369" s="196"/>
      <c r="PX369" s="196"/>
      <c r="PY369" s="196"/>
      <c r="PZ369" s="196"/>
      <c r="QA369" s="196"/>
      <c r="QB369" s="196"/>
      <c r="QC369" s="196"/>
      <c r="QD369" s="196"/>
      <c r="QE369" s="196"/>
      <c r="QF369" s="196"/>
      <c r="QG369" s="196"/>
      <c r="QH369" s="196"/>
      <c r="QI369" s="196"/>
      <c r="QJ369" s="196"/>
      <c r="QK369" s="196"/>
      <c r="QL369" s="196"/>
      <c r="QM369" s="196"/>
      <c r="QN369" s="196"/>
      <c r="QO369" s="196"/>
      <c r="QP369" s="196"/>
      <c r="QQ369" s="196"/>
      <c r="QR369" s="196"/>
      <c r="QS369" s="196"/>
      <c r="QT369" s="196"/>
      <c r="QU369" s="196"/>
      <c r="QV369" s="196"/>
      <c r="QW369" s="196"/>
      <c r="QX369" s="196"/>
      <c r="QY369" s="196"/>
      <c r="QZ369" s="196"/>
      <c r="RA369" s="196"/>
      <c r="RB369" s="196"/>
      <c r="RC369" s="196"/>
      <c r="RD369" s="196"/>
      <c r="RE369" s="196"/>
      <c r="RF369" s="196"/>
      <c r="RG369" s="196"/>
      <c r="RH369" s="196"/>
      <c r="RI369" s="196"/>
      <c r="RJ369" s="196"/>
      <c r="RK369" s="196"/>
      <c r="RL369" s="196"/>
      <c r="RM369" s="196"/>
      <c r="RN369" s="196"/>
      <c r="RO369" s="196"/>
      <c r="RP369" s="196"/>
      <c r="RQ369" s="196"/>
      <c r="RR369" s="196"/>
      <c r="RS369" s="196"/>
      <c r="RT369" s="196"/>
      <c r="RU369" s="196"/>
      <c r="RV369" s="196"/>
      <c r="RW369" s="196"/>
      <c r="RX369" s="196"/>
      <c r="RY369" s="196"/>
      <c r="RZ369" s="196"/>
      <c r="SA369" s="196"/>
      <c r="SB369" s="196"/>
      <c r="SC369" s="196"/>
      <c r="SD369" s="196"/>
      <c r="SE369" s="196"/>
      <c r="SF369" s="196"/>
      <c r="SG369" s="196"/>
      <c r="SH369" s="196"/>
      <c r="SI369" s="196"/>
      <c r="SJ369" s="196"/>
      <c r="SK369" s="196"/>
      <c r="SL369" s="196"/>
    </row>
    <row r="370" spans="1:506" s="193" customFormat="1" x14ac:dyDescent="0.25">
      <c r="A370" s="148" t="s">
        <v>96</v>
      </c>
      <c r="B370" s="47" t="s">
        <v>97</v>
      </c>
      <c r="C370" s="194"/>
      <c r="D370" s="194"/>
      <c r="E370" s="149"/>
      <c r="F370" s="149"/>
      <c r="G370" s="196"/>
      <c r="H370"/>
      <c r="I370"/>
      <c r="J370"/>
      <c r="K370"/>
      <c r="L370"/>
      <c r="M370"/>
      <c r="N370"/>
      <c r="O370"/>
      <c r="P370"/>
      <c r="Q370"/>
      <c r="R370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  <c r="DJ370" s="196"/>
      <c r="DK370" s="196"/>
      <c r="DL370" s="196"/>
      <c r="DM370" s="196"/>
      <c r="DN370" s="196"/>
      <c r="DO370" s="196"/>
      <c r="DP370" s="196"/>
      <c r="DQ370" s="196"/>
      <c r="DR370" s="196"/>
      <c r="DS370" s="196"/>
      <c r="DT370" s="196"/>
      <c r="DU370" s="196"/>
      <c r="DV370" s="196"/>
      <c r="DW370" s="196"/>
      <c r="DX370" s="196"/>
      <c r="DY370" s="196"/>
      <c r="DZ370" s="196"/>
      <c r="EA370" s="196"/>
      <c r="EB370" s="196"/>
      <c r="EC370" s="196"/>
      <c r="ED370" s="196"/>
      <c r="EE370" s="196"/>
      <c r="EF370" s="196"/>
      <c r="EG370" s="196"/>
      <c r="EH370" s="196"/>
      <c r="EI370" s="196"/>
      <c r="EJ370" s="196"/>
      <c r="EK370" s="196"/>
      <c r="EL370" s="196"/>
      <c r="EM370" s="196"/>
      <c r="EN370" s="196"/>
      <c r="EO370" s="196"/>
      <c r="EP370" s="196"/>
      <c r="EQ370" s="196"/>
      <c r="ER370" s="196"/>
      <c r="ES370" s="196"/>
      <c r="ET370" s="196"/>
      <c r="EU370" s="196"/>
      <c r="EV370" s="196"/>
      <c r="EW370" s="196"/>
      <c r="EX370" s="196"/>
      <c r="EY370" s="196"/>
      <c r="EZ370" s="196"/>
      <c r="FA370" s="196"/>
      <c r="FB370" s="196"/>
      <c r="FC370" s="196"/>
      <c r="FD370" s="196"/>
      <c r="FE370" s="196"/>
      <c r="FF370" s="196"/>
      <c r="FG370" s="196"/>
      <c r="FH370" s="196"/>
      <c r="FI370" s="196"/>
      <c r="FJ370" s="196"/>
      <c r="FK370" s="196"/>
      <c r="FL370" s="196"/>
      <c r="FM370" s="196"/>
      <c r="FN370" s="196"/>
      <c r="FO370" s="196"/>
      <c r="FP370" s="196"/>
      <c r="FQ370" s="196"/>
      <c r="FR370" s="196"/>
      <c r="FS370" s="196"/>
      <c r="FT370" s="196"/>
      <c r="FU370" s="196"/>
      <c r="FV370" s="196"/>
      <c r="FW370" s="196"/>
      <c r="FX370" s="196"/>
      <c r="FY370" s="196"/>
      <c r="FZ370" s="196"/>
      <c r="GA370" s="196"/>
      <c r="GB370" s="196"/>
      <c r="GC370" s="196"/>
      <c r="GD370" s="196"/>
      <c r="GE370" s="196"/>
      <c r="GF370" s="196"/>
      <c r="GG370" s="196"/>
      <c r="GH370" s="196"/>
      <c r="GI370" s="196"/>
      <c r="GJ370" s="196"/>
      <c r="GK370" s="196"/>
      <c r="GL370" s="196"/>
      <c r="GM370" s="196"/>
      <c r="GN370" s="196"/>
      <c r="GO370" s="196"/>
      <c r="GP370" s="196"/>
      <c r="GQ370" s="196"/>
      <c r="GR370" s="196"/>
      <c r="GS370" s="196"/>
      <c r="GT370" s="196"/>
      <c r="GU370" s="196"/>
      <c r="GV370" s="196"/>
      <c r="GW370" s="196"/>
      <c r="GX370" s="196"/>
      <c r="GY370" s="196"/>
      <c r="GZ370" s="196"/>
      <c r="HA370" s="196"/>
      <c r="HB370" s="196"/>
      <c r="HC370" s="196"/>
      <c r="HD370" s="196"/>
      <c r="HE370" s="196"/>
      <c r="HF370" s="196"/>
      <c r="HG370" s="196"/>
      <c r="HH370" s="196"/>
      <c r="HI370" s="196"/>
      <c r="HJ370" s="196"/>
      <c r="HK370" s="196"/>
      <c r="HL370" s="196"/>
      <c r="HM370" s="196"/>
      <c r="HN370" s="196"/>
      <c r="HO370" s="196"/>
      <c r="HP370" s="196"/>
      <c r="HQ370" s="196"/>
      <c r="HR370" s="196"/>
      <c r="HS370" s="196"/>
      <c r="HT370" s="196"/>
      <c r="HU370" s="196"/>
      <c r="HV370" s="196"/>
      <c r="HW370" s="196"/>
      <c r="HX370" s="196"/>
      <c r="HY370" s="196"/>
      <c r="HZ370" s="196"/>
      <c r="IA370" s="196"/>
      <c r="IB370" s="196"/>
      <c r="IC370" s="196"/>
      <c r="ID370" s="196"/>
      <c r="IE370" s="196"/>
      <c r="IF370" s="196"/>
      <c r="IG370" s="196"/>
      <c r="IH370" s="196"/>
      <c r="II370" s="196"/>
      <c r="IJ370" s="196"/>
      <c r="IK370" s="196"/>
      <c r="IL370" s="196"/>
      <c r="IM370" s="196"/>
      <c r="IN370" s="196"/>
      <c r="IO370" s="196"/>
      <c r="IP370" s="196"/>
      <c r="IQ370" s="196"/>
      <c r="IR370" s="196"/>
      <c r="IS370" s="196"/>
      <c r="IT370" s="196"/>
      <c r="IU370" s="196"/>
      <c r="IV370" s="196"/>
      <c r="IW370" s="196"/>
      <c r="IX370" s="196"/>
      <c r="IY370" s="196"/>
      <c r="IZ370" s="196"/>
      <c r="JA370" s="196"/>
      <c r="JB370" s="196"/>
      <c r="JC370" s="196"/>
      <c r="JD370" s="196"/>
      <c r="JE370" s="196"/>
      <c r="JF370" s="196"/>
      <c r="JG370" s="196"/>
      <c r="JH370" s="196"/>
      <c r="JI370" s="196"/>
      <c r="JJ370" s="196"/>
      <c r="JK370" s="196"/>
      <c r="JL370" s="196"/>
      <c r="JM370" s="196"/>
      <c r="JN370" s="196"/>
      <c r="JO370" s="196"/>
      <c r="JP370" s="196"/>
      <c r="JQ370" s="196"/>
      <c r="JR370" s="196"/>
      <c r="JS370" s="196"/>
      <c r="JT370" s="196"/>
      <c r="JU370" s="196"/>
      <c r="JV370" s="196"/>
      <c r="JW370" s="196"/>
      <c r="JX370" s="196"/>
      <c r="JY370" s="196"/>
      <c r="JZ370" s="196"/>
      <c r="KA370" s="196"/>
      <c r="KB370" s="196"/>
      <c r="KC370" s="196"/>
      <c r="KD370" s="196"/>
      <c r="KE370" s="196"/>
      <c r="KF370" s="196"/>
      <c r="KG370" s="196"/>
      <c r="KH370" s="196"/>
      <c r="KI370" s="196"/>
      <c r="KJ370" s="196"/>
      <c r="KK370" s="196"/>
      <c r="KL370" s="196"/>
      <c r="KM370" s="196"/>
      <c r="KN370" s="196"/>
      <c r="KO370" s="196"/>
      <c r="KP370" s="196"/>
      <c r="KQ370" s="196"/>
      <c r="KR370" s="196"/>
      <c r="KS370" s="196"/>
      <c r="KT370" s="196"/>
      <c r="KU370" s="196"/>
      <c r="KV370" s="196"/>
      <c r="KW370" s="196"/>
      <c r="KX370" s="196"/>
      <c r="KY370" s="196"/>
      <c r="KZ370" s="196"/>
      <c r="LA370" s="196"/>
      <c r="LB370" s="196"/>
      <c r="LC370" s="196"/>
      <c r="LD370" s="196"/>
      <c r="LE370" s="196"/>
      <c r="LF370" s="196"/>
      <c r="LG370" s="196"/>
      <c r="LH370" s="196"/>
      <c r="LI370" s="196"/>
      <c r="LJ370" s="196"/>
      <c r="LK370" s="196"/>
      <c r="LL370" s="196"/>
      <c r="LM370" s="196"/>
      <c r="LN370" s="196"/>
      <c r="LO370" s="196"/>
      <c r="LP370" s="196"/>
      <c r="LQ370" s="196"/>
      <c r="LR370" s="196"/>
      <c r="LS370" s="196"/>
      <c r="LT370" s="196"/>
      <c r="LU370" s="196"/>
      <c r="LV370" s="196"/>
      <c r="LW370" s="196"/>
      <c r="LX370" s="196"/>
      <c r="LY370" s="196"/>
      <c r="LZ370" s="196"/>
      <c r="MA370" s="196"/>
      <c r="MB370" s="196"/>
      <c r="MC370" s="196"/>
      <c r="MD370" s="196"/>
      <c r="ME370" s="196"/>
      <c r="MF370" s="196"/>
      <c r="MG370" s="196"/>
      <c r="MH370" s="196"/>
      <c r="MI370" s="196"/>
      <c r="MJ370" s="196"/>
      <c r="MK370" s="196"/>
      <c r="ML370" s="196"/>
      <c r="MM370" s="196"/>
      <c r="MN370" s="196"/>
      <c r="MO370" s="196"/>
      <c r="MP370" s="196"/>
      <c r="MQ370" s="196"/>
      <c r="MR370" s="196"/>
      <c r="MS370" s="196"/>
      <c r="MT370" s="196"/>
      <c r="MU370" s="196"/>
      <c r="MV370" s="196"/>
      <c r="MW370" s="196"/>
      <c r="MX370" s="196"/>
      <c r="MY370" s="196"/>
      <c r="MZ370" s="196"/>
      <c r="NA370" s="196"/>
      <c r="NB370" s="196"/>
      <c r="NC370" s="196"/>
      <c r="ND370" s="196"/>
      <c r="NE370" s="196"/>
      <c r="NF370" s="196"/>
      <c r="NG370" s="196"/>
      <c r="NH370" s="196"/>
      <c r="NI370" s="196"/>
      <c r="NJ370" s="196"/>
      <c r="NK370" s="196"/>
      <c r="NL370" s="196"/>
      <c r="NM370" s="196"/>
      <c r="NN370" s="196"/>
      <c r="NO370" s="196"/>
      <c r="NP370" s="196"/>
      <c r="NQ370" s="196"/>
      <c r="NR370" s="196"/>
      <c r="NS370" s="196"/>
      <c r="NT370" s="196"/>
      <c r="NU370" s="196"/>
      <c r="NV370" s="196"/>
      <c r="NW370" s="196"/>
      <c r="NX370" s="196"/>
      <c r="NY370" s="196"/>
      <c r="NZ370" s="196"/>
      <c r="OA370" s="196"/>
      <c r="OB370" s="196"/>
      <c r="OC370" s="196"/>
      <c r="OD370" s="196"/>
      <c r="OE370" s="196"/>
      <c r="OF370" s="196"/>
      <c r="OG370" s="196"/>
      <c r="OH370" s="196"/>
      <c r="OI370" s="196"/>
      <c r="OJ370" s="196"/>
      <c r="OK370" s="196"/>
      <c r="OL370" s="196"/>
      <c r="OM370" s="196"/>
      <c r="ON370" s="196"/>
      <c r="OO370" s="196"/>
      <c r="OP370" s="196"/>
      <c r="OQ370" s="196"/>
      <c r="OR370" s="196"/>
      <c r="OS370" s="196"/>
      <c r="OT370" s="196"/>
      <c r="OU370" s="196"/>
      <c r="OV370" s="196"/>
      <c r="OW370" s="196"/>
      <c r="OX370" s="196"/>
      <c r="OY370" s="196"/>
      <c r="OZ370" s="196"/>
      <c r="PA370" s="196"/>
      <c r="PB370" s="196"/>
      <c r="PC370" s="196"/>
      <c r="PD370" s="196"/>
      <c r="PE370" s="196"/>
      <c r="PF370" s="196"/>
      <c r="PG370" s="196"/>
      <c r="PH370" s="196"/>
      <c r="PI370" s="196"/>
      <c r="PJ370" s="196"/>
      <c r="PK370" s="196"/>
      <c r="PL370" s="196"/>
      <c r="PM370" s="196"/>
      <c r="PN370" s="196"/>
      <c r="PO370" s="196"/>
      <c r="PP370" s="196"/>
      <c r="PQ370" s="196"/>
      <c r="PR370" s="196"/>
      <c r="PS370" s="196"/>
      <c r="PT370" s="196"/>
      <c r="PU370" s="196"/>
      <c r="PV370" s="196"/>
      <c r="PW370" s="196"/>
      <c r="PX370" s="196"/>
      <c r="PY370" s="196"/>
      <c r="PZ370" s="196"/>
      <c r="QA370" s="196"/>
      <c r="QB370" s="196"/>
      <c r="QC370" s="196"/>
      <c r="QD370" s="196"/>
      <c r="QE370" s="196"/>
      <c r="QF370" s="196"/>
      <c r="QG370" s="196"/>
      <c r="QH370" s="196"/>
      <c r="QI370" s="196"/>
      <c r="QJ370" s="196"/>
      <c r="QK370" s="196"/>
      <c r="QL370" s="196"/>
      <c r="QM370" s="196"/>
      <c r="QN370" s="196"/>
      <c r="QO370" s="196"/>
      <c r="QP370" s="196"/>
      <c r="QQ370" s="196"/>
      <c r="QR370" s="196"/>
      <c r="QS370" s="196"/>
      <c r="QT370" s="196"/>
      <c r="QU370" s="196"/>
      <c r="QV370" s="196"/>
      <c r="QW370" s="196"/>
      <c r="QX370" s="196"/>
      <c r="QY370" s="196"/>
      <c r="QZ370" s="196"/>
      <c r="RA370" s="196"/>
      <c r="RB370" s="196"/>
      <c r="RC370" s="196"/>
      <c r="RD370" s="196"/>
      <c r="RE370" s="196"/>
      <c r="RF370" s="196"/>
      <c r="RG370" s="196"/>
      <c r="RH370" s="196"/>
      <c r="RI370" s="196"/>
      <c r="RJ370" s="196"/>
      <c r="RK370" s="196"/>
      <c r="RL370" s="196"/>
      <c r="RM370" s="196"/>
      <c r="RN370" s="196"/>
      <c r="RO370" s="196"/>
      <c r="RP370" s="196"/>
      <c r="RQ370" s="196"/>
      <c r="RR370" s="196"/>
      <c r="RS370" s="196"/>
      <c r="RT370" s="196"/>
      <c r="RU370" s="196"/>
      <c r="RV370" s="196"/>
      <c r="RW370" s="196"/>
      <c r="RX370" s="196"/>
      <c r="RY370" s="196"/>
      <c r="RZ370" s="196"/>
      <c r="SA370" s="196"/>
      <c r="SB370" s="196"/>
      <c r="SC370" s="196"/>
      <c r="SD370" s="196"/>
      <c r="SE370" s="196"/>
      <c r="SF370" s="196"/>
      <c r="SG370" s="196"/>
      <c r="SH370" s="196"/>
      <c r="SI370" s="196"/>
      <c r="SJ370" s="196"/>
      <c r="SK370" s="196"/>
      <c r="SL370" s="196"/>
    </row>
    <row r="371" spans="1:506" x14ac:dyDescent="0.25">
      <c r="A371" s="168" t="s">
        <v>98</v>
      </c>
      <c r="B371" s="103" t="s">
        <v>99</v>
      </c>
      <c r="C371" s="159">
        <v>0</v>
      </c>
      <c r="D371" s="159">
        <v>0</v>
      </c>
      <c r="E371" s="160">
        <f>SUM(E372:E375)</f>
        <v>0</v>
      </c>
      <c r="F371" s="144" t="e">
        <f t="shared" si="40"/>
        <v>#DIV/0!</v>
      </c>
      <c r="G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  <c r="DJ371" s="196"/>
      <c r="DK371" s="196"/>
      <c r="DL371" s="196"/>
      <c r="DM371" s="196"/>
      <c r="DN371" s="196"/>
      <c r="DO371" s="196"/>
      <c r="DP371" s="196"/>
      <c r="DQ371" s="196"/>
      <c r="DR371" s="196"/>
      <c r="DS371" s="196"/>
      <c r="DT371" s="196"/>
      <c r="DU371" s="196"/>
      <c r="DV371" s="196"/>
      <c r="DW371" s="196"/>
      <c r="DX371" s="196"/>
      <c r="DY371" s="196"/>
      <c r="DZ371" s="196"/>
      <c r="EA371" s="196"/>
      <c r="EB371" s="196"/>
      <c r="EC371" s="196"/>
      <c r="ED371" s="196"/>
      <c r="EE371" s="196"/>
      <c r="EF371" s="196"/>
      <c r="EG371" s="196"/>
      <c r="EH371" s="196"/>
      <c r="EI371" s="196"/>
      <c r="EJ371" s="196"/>
      <c r="EK371" s="196"/>
      <c r="EL371" s="196"/>
      <c r="EM371" s="196"/>
      <c r="EN371" s="196"/>
      <c r="EO371" s="196"/>
      <c r="EP371" s="196"/>
      <c r="EQ371" s="196"/>
      <c r="ER371" s="196"/>
      <c r="ES371" s="196"/>
      <c r="ET371" s="196"/>
      <c r="EU371" s="196"/>
      <c r="EV371" s="196"/>
      <c r="EW371" s="196"/>
      <c r="EX371" s="196"/>
      <c r="EY371" s="196"/>
      <c r="EZ371" s="196"/>
      <c r="FA371" s="196"/>
      <c r="FB371" s="196"/>
      <c r="FC371" s="196"/>
      <c r="FD371" s="196"/>
      <c r="FE371" s="196"/>
      <c r="FF371" s="196"/>
      <c r="FG371" s="196"/>
      <c r="FH371" s="196"/>
      <c r="FI371" s="196"/>
      <c r="FJ371" s="196"/>
      <c r="FK371" s="196"/>
      <c r="FL371" s="196"/>
      <c r="FM371" s="196"/>
      <c r="FN371" s="196"/>
      <c r="FO371" s="196"/>
      <c r="FP371" s="196"/>
      <c r="FQ371" s="196"/>
      <c r="FR371" s="196"/>
      <c r="FS371" s="196"/>
      <c r="FT371" s="196"/>
      <c r="FU371" s="196"/>
      <c r="FV371" s="196"/>
      <c r="FW371" s="196"/>
      <c r="FX371" s="196"/>
      <c r="FY371" s="196"/>
      <c r="FZ371" s="196"/>
      <c r="GA371" s="196"/>
      <c r="GB371" s="196"/>
      <c r="GC371" s="196"/>
      <c r="GD371" s="196"/>
      <c r="GE371" s="196"/>
      <c r="GF371" s="196"/>
      <c r="GG371" s="196"/>
      <c r="GH371" s="196"/>
      <c r="GI371" s="196"/>
      <c r="GJ371" s="196"/>
      <c r="GK371" s="196"/>
      <c r="GL371" s="196"/>
      <c r="GM371" s="196"/>
      <c r="GN371" s="196"/>
      <c r="GO371" s="196"/>
      <c r="GP371" s="196"/>
      <c r="GQ371" s="196"/>
      <c r="GR371" s="196"/>
      <c r="GS371" s="196"/>
      <c r="GT371" s="196"/>
      <c r="GU371" s="196"/>
      <c r="GV371" s="196"/>
      <c r="GW371" s="196"/>
      <c r="GX371" s="196"/>
      <c r="GY371" s="196"/>
      <c r="GZ371" s="196"/>
      <c r="HA371" s="196"/>
      <c r="HB371" s="196"/>
      <c r="HC371" s="196"/>
      <c r="HD371" s="196"/>
      <c r="HE371" s="196"/>
      <c r="HF371" s="196"/>
      <c r="HG371" s="196"/>
      <c r="HH371" s="196"/>
      <c r="HI371" s="196"/>
      <c r="HJ371" s="196"/>
      <c r="HK371" s="196"/>
      <c r="HL371" s="196"/>
      <c r="HM371" s="196"/>
      <c r="HN371" s="196"/>
      <c r="HO371" s="196"/>
      <c r="HP371" s="196"/>
      <c r="HQ371" s="196"/>
      <c r="HR371" s="196"/>
      <c r="HS371" s="196"/>
      <c r="HT371" s="196"/>
      <c r="HU371" s="196"/>
      <c r="HV371" s="196"/>
      <c r="HW371" s="196"/>
      <c r="HX371" s="196"/>
      <c r="HY371" s="196"/>
      <c r="HZ371" s="196"/>
      <c r="IA371" s="196"/>
      <c r="IB371" s="196"/>
      <c r="IC371" s="196"/>
      <c r="ID371" s="196"/>
      <c r="IE371" s="196"/>
      <c r="IF371" s="196"/>
      <c r="IG371" s="196"/>
      <c r="IH371" s="196"/>
      <c r="II371" s="196"/>
      <c r="IJ371" s="196"/>
      <c r="IK371" s="196"/>
      <c r="IL371" s="196"/>
      <c r="IM371" s="196"/>
      <c r="IN371" s="196"/>
      <c r="IO371" s="196"/>
      <c r="IP371" s="196"/>
      <c r="IQ371" s="196"/>
      <c r="IR371" s="196"/>
      <c r="IS371" s="196"/>
      <c r="IT371" s="196"/>
      <c r="IU371" s="196"/>
      <c r="IV371" s="196"/>
      <c r="IW371" s="196"/>
      <c r="IX371" s="196"/>
      <c r="IY371" s="196"/>
      <c r="IZ371" s="196"/>
      <c r="JA371" s="196"/>
      <c r="JB371" s="196"/>
      <c r="JC371" s="196"/>
      <c r="JD371" s="196"/>
      <c r="JE371" s="196"/>
      <c r="JF371" s="196"/>
      <c r="JG371" s="196"/>
      <c r="JH371" s="196"/>
      <c r="JI371" s="196"/>
      <c r="JJ371" s="196"/>
      <c r="JK371" s="196"/>
      <c r="JL371" s="196"/>
      <c r="JM371" s="196"/>
      <c r="JN371" s="196"/>
      <c r="JO371" s="196"/>
      <c r="JP371" s="196"/>
      <c r="JQ371" s="196"/>
      <c r="JR371" s="196"/>
      <c r="JS371" s="196"/>
      <c r="JT371" s="196"/>
      <c r="JU371" s="196"/>
      <c r="JV371" s="196"/>
      <c r="JW371" s="196"/>
      <c r="JX371" s="196"/>
      <c r="JY371" s="196"/>
      <c r="JZ371" s="196"/>
      <c r="KA371" s="196"/>
      <c r="KB371" s="196"/>
      <c r="KC371" s="196"/>
      <c r="KD371" s="196"/>
      <c r="KE371" s="196"/>
      <c r="KF371" s="196"/>
      <c r="KG371" s="196"/>
      <c r="KH371" s="196"/>
      <c r="KI371" s="196"/>
      <c r="KJ371" s="196"/>
      <c r="KK371" s="196"/>
      <c r="KL371" s="196"/>
      <c r="KM371" s="196"/>
      <c r="KN371" s="196"/>
      <c r="KO371" s="196"/>
      <c r="KP371" s="196"/>
      <c r="KQ371" s="196"/>
      <c r="KR371" s="196"/>
      <c r="KS371" s="196"/>
      <c r="KT371" s="196"/>
      <c r="KU371" s="196"/>
      <c r="KV371" s="196"/>
      <c r="KW371" s="196"/>
      <c r="KX371" s="196"/>
      <c r="KY371" s="196"/>
      <c r="KZ371" s="196"/>
      <c r="LA371" s="196"/>
      <c r="LB371" s="196"/>
      <c r="LC371" s="196"/>
      <c r="LD371" s="196"/>
      <c r="LE371" s="196"/>
      <c r="LF371" s="196"/>
      <c r="LG371" s="196"/>
      <c r="LH371" s="196"/>
      <c r="LI371" s="196"/>
      <c r="LJ371" s="196"/>
      <c r="LK371" s="196"/>
      <c r="LL371" s="196"/>
      <c r="LM371" s="196"/>
      <c r="LN371" s="196"/>
      <c r="LO371" s="196"/>
      <c r="LP371" s="196"/>
      <c r="LQ371" s="196"/>
      <c r="LR371" s="196"/>
      <c r="LS371" s="196"/>
      <c r="LT371" s="196"/>
      <c r="LU371" s="196"/>
      <c r="LV371" s="196"/>
      <c r="LW371" s="196"/>
      <c r="LX371" s="196"/>
      <c r="LY371" s="196"/>
      <c r="LZ371" s="196"/>
      <c r="MA371" s="196"/>
      <c r="MB371" s="196"/>
      <c r="MC371" s="196"/>
      <c r="MD371" s="196"/>
      <c r="ME371" s="196"/>
      <c r="MF371" s="196"/>
      <c r="MG371" s="196"/>
      <c r="MH371" s="196"/>
      <c r="MI371" s="196"/>
      <c r="MJ371" s="196"/>
      <c r="MK371" s="196"/>
      <c r="ML371" s="196"/>
      <c r="MM371" s="196"/>
      <c r="MN371" s="196"/>
      <c r="MO371" s="196"/>
      <c r="MP371" s="196"/>
      <c r="MQ371" s="196"/>
      <c r="MR371" s="196"/>
      <c r="MS371" s="196"/>
      <c r="MT371" s="196"/>
      <c r="MU371" s="196"/>
      <c r="MV371" s="196"/>
      <c r="MW371" s="196"/>
      <c r="MX371" s="196"/>
      <c r="MY371" s="196"/>
      <c r="MZ371" s="196"/>
      <c r="NA371" s="196"/>
      <c r="NB371" s="196"/>
      <c r="NC371" s="196"/>
      <c r="ND371" s="196"/>
      <c r="NE371" s="196"/>
      <c r="NF371" s="196"/>
      <c r="NG371" s="196"/>
      <c r="NH371" s="196"/>
      <c r="NI371" s="196"/>
      <c r="NJ371" s="196"/>
      <c r="NK371" s="196"/>
      <c r="NL371" s="196"/>
      <c r="NM371" s="196"/>
      <c r="NN371" s="196"/>
      <c r="NO371" s="196"/>
      <c r="NP371" s="196"/>
      <c r="NQ371" s="196"/>
      <c r="NR371" s="196"/>
      <c r="NS371" s="196"/>
      <c r="NT371" s="196"/>
      <c r="NU371" s="196"/>
      <c r="NV371" s="196"/>
      <c r="NW371" s="196"/>
      <c r="NX371" s="196"/>
      <c r="NY371" s="196"/>
      <c r="NZ371" s="196"/>
      <c r="OA371" s="196"/>
      <c r="OB371" s="196"/>
      <c r="OC371" s="196"/>
      <c r="OD371" s="196"/>
      <c r="OE371" s="196"/>
      <c r="OF371" s="196"/>
      <c r="OG371" s="196"/>
      <c r="OH371" s="196"/>
      <c r="OI371" s="196"/>
      <c r="OJ371" s="196"/>
      <c r="OK371" s="196"/>
      <c r="OL371" s="196"/>
      <c r="OM371" s="196"/>
      <c r="ON371" s="196"/>
      <c r="OO371" s="196"/>
      <c r="OP371" s="196"/>
      <c r="OQ371" s="196"/>
      <c r="OR371" s="196"/>
      <c r="OS371" s="196"/>
      <c r="OT371" s="196"/>
      <c r="OU371" s="196"/>
      <c r="OV371" s="196"/>
      <c r="OW371" s="196"/>
      <c r="OX371" s="196"/>
      <c r="OY371" s="196"/>
      <c r="OZ371" s="196"/>
      <c r="PA371" s="196"/>
      <c r="PB371" s="196"/>
      <c r="PC371" s="196"/>
      <c r="PD371" s="196"/>
      <c r="PE371" s="196"/>
      <c r="PF371" s="196"/>
      <c r="PG371" s="196"/>
      <c r="PH371" s="196"/>
      <c r="PI371" s="196"/>
      <c r="PJ371" s="196"/>
      <c r="PK371" s="196"/>
      <c r="PL371" s="196"/>
      <c r="PM371" s="196"/>
      <c r="PN371" s="196"/>
      <c r="PO371" s="196"/>
      <c r="PP371" s="196"/>
      <c r="PQ371" s="196"/>
      <c r="PR371" s="196"/>
      <c r="PS371" s="196"/>
      <c r="PT371" s="196"/>
      <c r="PU371" s="196"/>
      <c r="PV371" s="196"/>
      <c r="PW371" s="196"/>
      <c r="PX371" s="196"/>
      <c r="PY371" s="196"/>
      <c r="PZ371" s="196"/>
      <c r="QA371" s="196"/>
      <c r="QB371" s="196"/>
      <c r="QC371" s="196"/>
      <c r="QD371" s="196"/>
      <c r="QE371" s="196"/>
      <c r="QF371" s="196"/>
      <c r="QG371" s="196"/>
      <c r="QH371" s="196"/>
      <c r="QI371" s="196"/>
      <c r="QJ371" s="196"/>
      <c r="QK371" s="196"/>
      <c r="QL371" s="196"/>
      <c r="QM371" s="196"/>
      <c r="QN371" s="196"/>
      <c r="QO371" s="196"/>
      <c r="QP371" s="196"/>
      <c r="QQ371" s="196"/>
      <c r="QR371" s="196"/>
      <c r="QS371" s="196"/>
      <c r="QT371" s="196"/>
      <c r="QU371" s="196"/>
      <c r="QV371" s="196"/>
      <c r="QW371" s="196"/>
      <c r="QX371" s="196"/>
      <c r="QY371" s="196"/>
      <c r="QZ371" s="196"/>
      <c r="RA371" s="196"/>
      <c r="RB371" s="196"/>
      <c r="RC371" s="196"/>
      <c r="RD371" s="196"/>
      <c r="RE371" s="196"/>
      <c r="RF371" s="196"/>
      <c r="RG371" s="196"/>
      <c r="RH371" s="196"/>
      <c r="RI371" s="196"/>
      <c r="RJ371" s="196"/>
      <c r="RK371" s="196"/>
      <c r="RL371" s="196"/>
      <c r="RM371" s="196"/>
      <c r="RN371" s="196"/>
      <c r="RO371" s="196"/>
      <c r="RP371" s="196"/>
      <c r="RQ371" s="196"/>
      <c r="RR371" s="196"/>
      <c r="RS371" s="196"/>
      <c r="RT371" s="196"/>
      <c r="RU371" s="196"/>
      <c r="RV371" s="196"/>
      <c r="RW371" s="196"/>
      <c r="RX371" s="196"/>
      <c r="RY371" s="196"/>
      <c r="RZ371" s="196"/>
      <c r="SA371" s="196"/>
      <c r="SB371" s="196"/>
      <c r="SC371" s="196"/>
      <c r="SD371" s="196"/>
      <c r="SE371" s="196"/>
      <c r="SF371" s="196"/>
      <c r="SG371" s="196"/>
      <c r="SH371" s="196"/>
      <c r="SI371" s="196"/>
      <c r="SJ371" s="196"/>
      <c r="SK371" s="196"/>
      <c r="SL371" s="196"/>
    </row>
    <row r="372" spans="1:506" x14ac:dyDescent="0.25">
      <c r="A372" s="148">
        <v>3211</v>
      </c>
      <c r="B372" s="47" t="s">
        <v>103</v>
      </c>
      <c r="C372" s="105"/>
      <c r="D372" s="105"/>
      <c r="E372" s="149"/>
      <c r="F372" s="136" t="e">
        <f t="shared" si="40"/>
        <v>#DIV/0!</v>
      </c>
    </row>
    <row r="373" spans="1:506" x14ac:dyDescent="0.25">
      <c r="A373" s="148">
        <v>3213</v>
      </c>
      <c r="B373" s="47" t="s">
        <v>107</v>
      </c>
      <c r="C373" s="105"/>
      <c r="D373" s="105"/>
      <c r="E373" s="149"/>
      <c r="F373" s="136" t="e">
        <f t="shared" si="40"/>
        <v>#DIV/0!</v>
      </c>
    </row>
    <row r="374" spans="1:506" x14ac:dyDescent="0.25">
      <c r="A374" s="148">
        <v>3231</v>
      </c>
      <c r="B374" s="47" t="s">
        <v>125</v>
      </c>
      <c r="C374" s="105"/>
      <c r="D374" s="105"/>
      <c r="E374" s="149"/>
      <c r="F374" s="136" t="e">
        <f t="shared" si="40"/>
        <v>#DIV/0!</v>
      </c>
    </row>
    <row r="375" spans="1:506" x14ac:dyDescent="0.25">
      <c r="A375" s="148">
        <v>3294</v>
      </c>
      <c r="B375" s="47" t="s">
        <v>154</v>
      </c>
      <c r="C375" s="105"/>
      <c r="D375" s="105"/>
      <c r="E375" s="149"/>
      <c r="F375" s="136" t="e">
        <f t="shared" si="40"/>
        <v>#DIV/0!</v>
      </c>
    </row>
    <row r="376" spans="1:506" x14ac:dyDescent="0.25">
      <c r="A376" s="181">
        <v>53</v>
      </c>
      <c r="B376" s="182" t="s">
        <v>569</v>
      </c>
      <c r="C376" s="186">
        <f>SUM(C378+C383+C413+C407)</f>
        <v>50751</v>
      </c>
      <c r="D376" s="186">
        <f>SUM(D378+D383+D413+D407)</f>
        <v>50751</v>
      </c>
      <c r="E376" s="187">
        <f>E378+E383+E407+E413+E410+E417</f>
        <v>32387.059999999998</v>
      </c>
      <c r="F376" s="188">
        <f t="shared" si="40"/>
        <v>63.815609544639507</v>
      </c>
    </row>
    <row r="377" spans="1:506" x14ac:dyDescent="0.25">
      <c r="A377" s="166">
        <v>3</v>
      </c>
      <c r="B377" s="167" t="s">
        <v>82</v>
      </c>
      <c r="C377" s="156">
        <f>C378+C383+C407+C410</f>
        <v>49751</v>
      </c>
      <c r="D377" s="156">
        <f>D378+D383+D407+D410</f>
        <v>49751</v>
      </c>
      <c r="E377" s="157">
        <f>E378+E383+E407+E410</f>
        <v>32005.079999999998</v>
      </c>
      <c r="F377" s="144">
        <f t="shared" si="40"/>
        <v>64.330526019577491</v>
      </c>
    </row>
    <row r="378" spans="1:506" x14ac:dyDescent="0.25">
      <c r="A378" s="168" t="s">
        <v>83</v>
      </c>
      <c r="B378" s="103" t="s">
        <v>84</v>
      </c>
      <c r="C378" s="156">
        <v>38110</v>
      </c>
      <c r="D378" s="156">
        <v>38110</v>
      </c>
      <c r="E378" s="157">
        <f>SUM(E379:E382)</f>
        <v>18910.669999999998</v>
      </c>
      <c r="F378" s="144">
        <f t="shared" si="40"/>
        <v>49.621280503804769</v>
      </c>
    </row>
    <row r="379" spans="1:506" x14ac:dyDescent="0.25">
      <c r="A379" s="148" t="s">
        <v>87</v>
      </c>
      <c r="B379" s="47" t="s">
        <v>88</v>
      </c>
      <c r="C379" s="153"/>
      <c r="D379" s="153"/>
      <c r="E379" s="149">
        <v>15889</v>
      </c>
      <c r="F379" s="136" t="e">
        <f t="shared" si="40"/>
        <v>#DIV/0!</v>
      </c>
    </row>
    <row r="380" spans="1:506" x14ac:dyDescent="0.25">
      <c r="A380" s="148" t="s">
        <v>373</v>
      </c>
      <c r="B380" s="47" t="s">
        <v>374</v>
      </c>
      <c r="C380" s="153"/>
      <c r="D380" s="153"/>
      <c r="E380" s="149">
        <v>0</v>
      </c>
      <c r="F380" s="136" t="e">
        <f t="shared" si="40"/>
        <v>#DIV/0!</v>
      </c>
    </row>
    <row r="381" spans="1:506" x14ac:dyDescent="0.25">
      <c r="A381" s="148" t="s">
        <v>93</v>
      </c>
      <c r="B381" s="47" t="s">
        <v>92</v>
      </c>
      <c r="C381" s="105"/>
      <c r="D381" s="105"/>
      <c r="E381" s="149">
        <v>400</v>
      </c>
      <c r="F381" s="136" t="e">
        <f t="shared" si="40"/>
        <v>#DIV/0!</v>
      </c>
    </row>
    <row r="382" spans="1:506" x14ac:dyDescent="0.25">
      <c r="A382" s="148" t="s">
        <v>96</v>
      </c>
      <c r="B382" s="47" t="s">
        <v>97</v>
      </c>
      <c r="C382" s="105"/>
      <c r="D382" s="105"/>
      <c r="E382" s="149">
        <v>2621.67</v>
      </c>
      <c r="F382" s="136" t="e">
        <f t="shared" si="40"/>
        <v>#DIV/0!</v>
      </c>
    </row>
    <row r="383" spans="1:506" x14ac:dyDescent="0.25">
      <c r="A383" s="168" t="s">
        <v>98</v>
      </c>
      <c r="B383" s="103" t="s">
        <v>99</v>
      </c>
      <c r="C383" s="156">
        <v>11641</v>
      </c>
      <c r="D383" s="156">
        <v>11641</v>
      </c>
      <c r="E383" s="157">
        <f t="shared" ref="E383" si="42">SUM(E384:E406)</f>
        <v>11824.180000000002</v>
      </c>
      <c r="F383" s="144">
        <f t="shared" si="40"/>
        <v>101.57357615325147</v>
      </c>
    </row>
    <row r="384" spans="1:506" x14ac:dyDescent="0.25">
      <c r="A384" s="148" t="s">
        <v>102</v>
      </c>
      <c r="B384" s="47" t="s">
        <v>103</v>
      </c>
      <c r="C384" s="153"/>
      <c r="D384" s="153"/>
      <c r="E384" s="149">
        <v>8612.61</v>
      </c>
      <c r="F384" s="136" t="e">
        <f t="shared" si="40"/>
        <v>#DIV/0!</v>
      </c>
    </row>
    <row r="385" spans="1:6" ht="25.5" x14ac:dyDescent="0.25">
      <c r="A385" s="148" t="s">
        <v>104</v>
      </c>
      <c r="B385" s="47" t="s">
        <v>105</v>
      </c>
      <c r="C385" s="105"/>
      <c r="D385" s="105"/>
      <c r="E385" s="149">
        <v>230.94</v>
      </c>
      <c r="F385" s="136" t="e">
        <f t="shared" si="40"/>
        <v>#DIV/0!</v>
      </c>
    </row>
    <row r="386" spans="1:6" x14ac:dyDescent="0.25">
      <c r="A386" s="148" t="s">
        <v>106</v>
      </c>
      <c r="B386" s="47" t="s">
        <v>107</v>
      </c>
      <c r="C386" s="105"/>
      <c r="D386" s="105"/>
      <c r="E386" s="149">
        <v>567.5</v>
      </c>
      <c r="F386" s="136" t="e">
        <f t="shared" si="40"/>
        <v>#DIV/0!</v>
      </c>
    </row>
    <row r="387" spans="1:6" x14ac:dyDescent="0.25">
      <c r="A387" s="148" t="s">
        <v>108</v>
      </c>
      <c r="B387" s="47" t="s">
        <v>109</v>
      </c>
      <c r="C387" s="105"/>
      <c r="D387" s="105"/>
      <c r="E387" s="149"/>
      <c r="F387" s="136" t="e">
        <f t="shared" si="40"/>
        <v>#DIV/0!</v>
      </c>
    </row>
    <row r="388" spans="1:6" x14ac:dyDescent="0.25">
      <c r="A388" s="148" t="s">
        <v>112</v>
      </c>
      <c r="B388" s="47" t="s">
        <v>113</v>
      </c>
      <c r="C388" s="105"/>
      <c r="D388" s="105"/>
      <c r="E388" s="149">
        <v>171.53</v>
      </c>
      <c r="F388" s="136" t="e">
        <f t="shared" si="40"/>
        <v>#DIV/0!</v>
      </c>
    </row>
    <row r="389" spans="1:6" x14ac:dyDescent="0.25">
      <c r="A389" s="148" t="s">
        <v>381</v>
      </c>
      <c r="B389" s="47" t="s">
        <v>382</v>
      </c>
      <c r="C389" s="153"/>
      <c r="D389" s="153"/>
      <c r="E389" s="149"/>
      <c r="F389" s="136" t="e">
        <f t="shared" si="40"/>
        <v>#DIV/0!</v>
      </c>
    </row>
    <row r="390" spans="1:6" x14ac:dyDescent="0.25">
      <c r="A390" s="148" t="s">
        <v>114</v>
      </c>
      <c r="B390" s="47" t="s">
        <v>115</v>
      </c>
      <c r="C390" s="105"/>
      <c r="D390" s="105"/>
      <c r="E390" s="149"/>
      <c r="F390" s="136" t="e">
        <f t="shared" si="40"/>
        <v>#DIV/0!</v>
      </c>
    </row>
    <row r="391" spans="1:6" ht="25.5" x14ac:dyDescent="0.25">
      <c r="A391" s="148" t="s">
        <v>116</v>
      </c>
      <c r="B391" s="47" t="s">
        <v>117</v>
      </c>
      <c r="C391" s="105"/>
      <c r="D391" s="105"/>
      <c r="E391" s="149"/>
      <c r="F391" s="136" t="e">
        <f t="shared" si="40"/>
        <v>#DIV/0!</v>
      </c>
    </row>
    <row r="392" spans="1:6" x14ac:dyDescent="0.25">
      <c r="A392" s="148" t="s">
        <v>118</v>
      </c>
      <c r="B392" s="47" t="s">
        <v>119</v>
      </c>
      <c r="C392" s="105"/>
      <c r="D392" s="105"/>
      <c r="E392" s="149"/>
      <c r="F392" s="136" t="e">
        <f t="shared" si="40"/>
        <v>#DIV/0!</v>
      </c>
    </row>
    <row r="393" spans="1:6" x14ac:dyDescent="0.25">
      <c r="A393" s="148" t="s">
        <v>120</v>
      </c>
      <c r="B393" s="47" t="s">
        <v>121</v>
      </c>
      <c r="C393" s="105"/>
      <c r="D393" s="105"/>
      <c r="E393" s="149"/>
      <c r="F393" s="136" t="e">
        <f t="shared" si="40"/>
        <v>#DIV/0!</v>
      </c>
    </row>
    <row r="394" spans="1:6" x14ac:dyDescent="0.25">
      <c r="A394" s="148" t="s">
        <v>124</v>
      </c>
      <c r="B394" s="47" t="s">
        <v>125</v>
      </c>
      <c r="C394" s="105"/>
      <c r="D394" s="105"/>
      <c r="E394" s="149"/>
      <c r="F394" s="136" t="e">
        <f t="shared" si="40"/>
        <v>#DIV/0!</v>
      </c>
    </row>
    <row r="395" spans="1:6" x14ac:dyDescent="0.25">
      <c r="A395" s="148" t="s">
        <v>126</v>
      </c>
      <c r="B395" s="47" t="s">
        <v>127</v>
      </c>
      <c r="C395" s="105"/>
      <c r="D395" s="105"/>
      <c r="E395" s="149"/>
      <c r="F395" s="136" t="e">
        <f t="shared" si="40"/>
        <v>#DIV/0!</v>
      </c>
    </row>
    <row r="396" spans="1:6" x14ac:dyDescent="0.25">
      <c r="A396" s="148" t="s">
        <v>128</v>
      </c>
      <c r="B396" s="47" t="s">
        <v>129</v>
      </c>
      <c r="C396" s="105"/>
      <c r="D396" s="105"/>
      <c r="E396" s="149"/>
      <c r="F396" s="136" t="e">
        <f t="shared" si="40"/>
        <v>#DIV/0!</v>
      </c>
    </row>
    <row r="397" spans="1:6" x14ac:dyDescent="0.25">
      <c r="A397" s="148" t="s">
        <v>130</v>
      </c>
      <c r="B397" s="47" t="s">
        <v>131</v>
      </c>
      <c r="C397" s="105"/>
      <c r="D397" s="105"/>
      <c r="E397" s="149"/>
      <c r="F397" s="136" t="e">
        <f t="shared" si="40"/>
        <v>#DIV/0!</v>
      </c>
    </row>
    <row r="398" spans="1:6" x14ac:dyDescent="0.25">
      <c r="A398" s="148" t="s">
        <v>132</v>
      </c>
      <c r="B398" s="47" t="s">
        <v>133</v>
      </c>
      <c r="C398" s="105"/>
      <c r="D398" s="105"/>
      <c r="E398" s="149"/>
      <c r="F398" s="136" t="e">
        <f t="shared" si="40"/>
        <v>#DIV/0!</v>
      </c>
    </row>
    <row r="399" spans="1:6" x14ac:dyDescent="0.25">
      <c r="A399" s="148" t="s">
        <v>136</v>
      </c>
      <c r="B399" s="47" t="s">
        <v>137</v>
      </c>
      <c r="C399" s="105"/>
      <c r="D399" s="105"/>
      <c r="E399" s="149"/>
      <c r="F399" s="136" t="e">
        <f t="shared" si="40"/>
        <v>#DIV/0!</v>
      </c>
    </row>
    <row r="400" spans="1:6" x14ac:dyDescent="0.25">
      <c r="A400" s="148" t="s">
        <v>138</v>
      </c>
      <c r="B400" s="47" t="s">
        <v>139</v>
      </c>
      <c r="C400" s="105"/>
      <c r="D400" s="105"/>
      <c r="E400" s="149"/>
      <c r="F400" s="136" t="e">
        <f t="shared" si="40"/>
        <v>#DIV/0!</v>
      </c>
    </row>
    <row r="401" spans="1:6" x14ac:dyDescent="0.25">
      <c r="A401" s="148" t="s">
        <v>140</v>
      </c>
      <c r="B401" s="47" t="s">
        <v>141</v>
      </c>
      <c r="C401" s="153"/>
      <c r="D401" s="153"/>
      <c r="E401" s="149"/>
      <c r="F401" s="136" t="e">
        <f t="shared" si="40"/>
        <v>#DIV/0!</v>
      </c>
    </row>
    <row r="402" spans="1:6" x14ac:dyDescent="0.25">
      <c r="A402" s="148" t="s">
        <v>144</v>
      </c>
      <c r="B402" s="47" t="s">
        <v>143</v>
      </c>
      <c r="C402" s="105"/>
      <c r="D402" s="105"/>
      <c r="E402" s="149">
        <v>1897.35</v>
      </c>
      <c r="F402" s="136" t="e">
        <f t="shared" si="40"/>
        <v>#DIV/0!</v>
      </c>
    </row>
    <row r="403" spans="1:6" x14ac:dyDescent="0.25">
      <c r="A403" s="148" t="s">
        <v>149</v>
      </c>
      <c r="B403" s="47" t="s">
        <v>150</v>
      </c>
      <c r="C403" s="105"/>
      <c r="D403" s="105"/>
      <c r="E403" s="149"/>
      <c r="F403" s="136" t="e">
        <f t="shared" si="40"/>
        <v>#DIV/0!</v>
      </c>
    </row>
    <row r="404" spans="1:6" x14ac:dyDescent="0.25">
      <c r="A404" s="148" t="s">
        <v>151</v>
      </c>
      <c r="B404" s="47" t="s">
        <v>152</v>
      </c>
      <c r="C404" s="105"/>
      <c r="D404" s="105"/>
      <c r="E404" s="149">
        <v>154.25</v>
      </c>
      <c r="F404" s="136" t="e">
        <f t="shared" si="40"/>
        <v>#DIV/0!</v>
      </c>
    </row>
    <row r="405" spans="1:6" x14ac:dyDescent="0.25">
      <c r="A405" s="148" t="s">
        <v>153</v>
      </c>
      <c r="B405" s="47" t="s">
        <v>154</v>
      </c>
      <c r="C405" s="105"/>
      <c r="D405" s="105"/>
      <c r="E405" s="149">
        <v>190</v>
      </c>
      <c r="F405" s="136" t="e">
        <f t="shared" si="40"/>
        <v>#DIV/0!</v>
      </c>
    </row>
    <row r="406" spans="1:6" x14ac:dyDescent="0.25">
      <c r="A406" s="148" t="s">
        <v>155</v>
      </c>
      <c r="B406" s="47" t="s">
        <v>156</v>
      </c>
      <c r="C406" s="105"/>
      <c r="D406" s="105"/>
      <c r="E406" s="149"/>
      <c r="F406" s="136" t="e">
        <f t="shared" si="40"/>
        <v>#DIV/0!</v>
      </c>
    </row>
    <row r="407" spans="1:6" x14ac:dyDescent="0.25">
      <c r="A407" s="168" t="s">
        <v>160</v>
      </c>
      <c r="B407" s="103" t="s">
        <v>161</v>
      </c>
      <c r="C407" s="156">
        <f>SUM(C408:C409)</f>
        <v>0</v>
      </c>
      <c r="D407" s="156">
        <f>SUM(D408:D409)</f>
        <v>0</v>
      </c>
      <c r="E407" s="157">
        <f t="shared" ref="E407" si="43">SUM(E408:E409)</f>
        <v>1270.23</v>
      </c>
      <c r="F407" s="144" t="e">
        <f t="shared" si="40"/>
        <v>#DIV/0!</v>
      </c>
    </row>
    <row r="408" spans="1:6" x14ac:dyDescent="0.25">
      <c r="A408" s="148" t="s">
        <v>164</v>
      </c>
      <c r="B408" s="47" t="s">
        <v>165</v>
      </c>
      <c r="C408" s="105"/>
      <c r="D408" s="105"/>
      <c r="E408" s="149"/>
      <c r="F408" s="136" t="e">
        <f t="shared" si="40"/>
        <v>#DIV/0!</v>
      </c>
    </row>
    <row r="409" spans="1:6" ht="25.5" x14ac:dyDescent="0.25">
      <c r="A409" s="148" t="s">
        <v>389</v>
      </c>
      <c r="B409" s="47" t="s">
        <v>390</v>
      </c>
      <c r="C409" s="105"/>
      <c r="D409" s="105"/>
      <c r="E409" s="149">
        <v>1270.23</v>
      </c>
      <c r="F409" s="136" t="e">
        <f t="shared" si="40"/>
        <v>#DIV/0!</v>
      </c>
    </row>
    <row r="410" spans="1:6" ht="25.5" x14ac:dyDescent="0.25">
      <c r="A410" s="168" t="s">
        <v>175</v>
      </c>
      <c r="B410" s="103" t="s">
        <v>176</v>
      </c>
      <c r="C410" s="159"/>
      <c r="D410" s="159"/>
      <c r="E410" s="160">
        <f>SUM(E411)</f>
        <v>0</v>
      </c>
      <c r="F410" s="144" t="e">
        <f t="shared" si="40"/>
        <v>#DIV/0!</v>
      </c>
    </row>
    <row r="411" spans="1:6" ht="25.5" x14ac:dyDescent="0.25">
      <c r="A411" s="148" t="s">
        <v>403</v>
      </c>
      <c r="B411" s="47" t="s">
        <v>404</v>
      </c>
      <c r="C411" s="105"/>
      <c r="D411" s="105"/>
      <c r="E411" s="149"/>
      <c r="F411" s="136" t="e">
        <f t="shared" si="40"/>
        <v>#DIV/0!</v>
      </c>
    </row>
    <row r="412" spans="1:6" x14ac:dyDescent="0.25">
      <c r="A412" s="177">
        <v>4</v>
      </c>
      <c r="B412" s="142" t="s">
        <v>227</v>
      </c>
      <c r="C412" s="93">
        <f>C413</f>
        <v>1000</v>
      </c>
      <c r="D412" s="93">
        <f>D413</f>
        <v>1000</v>
      </c>
      <c r="E412" s="92">
        <f>E413</f>
        <v>381.98</v>
      </c>
      <c r="F412" s="178">
        <f t="shared" si="40"/>
        <v>38.198000000000008</v>
      </c>
    </row>
    <row r="413" spans="1:6" ht="25.5" x14ac:dyDescent="0.25">
      <c r="A413" s="168" t="s">
        <v>233</v>
      </c>
      <c r="B413" s="103" t="s">
        <v>234</v>
      </c>
      <c r="C413" s="156">
        <v>1000</v>
      </c>
      <c r="D413" s="156">
        <v>1000</v>
      </c>
      <c r="E413" s="157">
        <f>SUM(E414:E418)</f>
        <v>381.98</v>
      </c>
      <c r="F413" s="144">
        <f t="shared" si="40"/>
        <v>38.198000000000008</v>
      </c>
    </row>
    <row r="414" spans="1:6" x14ac:dyDescent="0.25">
      <c r="A414" s="148" t="s">
        <v>241</v>
      </c>
      <c r="B414" s="47" t="s">
        <v>242</v>
      </c>
      <c r="C414" s="105"/>
      <c r="D414" s="105"/>
      <c r="E414" s="149">
        <v>238.98</v>
      </c>
      <c r="F414" s="136" t="e">
        <f t="shared" si="40"/>
        <v>#DIV/0!</v>
      </c>
    </row>
    <row r="415" spans="1:6" x14ac:dyDescent="0.25">
      <c r="A415" s="148" t="s">
        <v>436</v>
      </c>
      <c r="B415" s="47" t="s">
        <v>437</v>
      </c>
      <c r="C415" s="105"/>
      <c r="D415" s="105"/>
      <c r="E415" s="149">
        <v>0</v>
      </c>
      <c r="F415" s="136" t="e">
        <f t="shared" si="40"/>
        <v>#DIV/0!</v>
      </c>
    </row>
    <row r="416" spans="1:6" x14ac:dyDescent="0.25">
      <c r="A416" s="148">
        <v>4241</v>
      </c>
      <c r="B416" s="47" t="s">
        <v>451</v>
      </c>
      <c r="C416" s="105"/>
      <c r="D416" s="105"/>
      <c r="E416" s="149">
        <v>143</v>
      </c>
      <c r="F416" s="136" t="e">
        <f t="shared" si="40"/>
        <v>#DIV/0!</v>
      </c>
    </row>
    <row r="417" spans="1:6" ht="25.5" x14ac:dyDescent="0.25">
      <c r="A417" s="168" t="s">
        <v>249</v>
      </c>
      <c r="B417" s="103" t="s">
        <v>250</v>
      </c>
      <c r="C417" s="159">
        <v>0</v>
      </c>
      <c r="D417" s="159">
        <v>0</v>
      </c>
      <c r="E417" s="160">
        <v>0</v>
      </c>
      <c r="F417" s="144" t="e">
        <f t="shared" si="40"/>
        <v>#DIV/0!</v>
      </c>
    </row>
    <row r="418" spans="1:6" x14ac:dyDescent="0.25">
      <c r="A418" s="148" t="s">
        <v>478</v>
      </c>
      <c r="B418" s="47" t="s">
        <v>477</v>
      </c>
      <c r="C418" s="105"/>
      <c r="D418" s="105"/>
      <c r="E418" s="149"/>
      <c r="F418" s="136" t="e">
        <f t="shared" si="40"/>
        <v>#DIV/0!</v>
      </c>
    </row>
    <row r="419" spans="1:6" x14ac:dyDescent="0.25">
      <c r="A419" s="181" t="s">
        <v>32</v>
      </c>
      <c r="B419" s="182" t="s">
        <v>486</v>
      </c>
      <c r="C419" s="183">
        <f>C421+C426+C451+C455</f>
        <v>0</v>
      </c>
      <c r="D419" s="183">
        <f>D421+D426+D451+D455</f>
        <v>0</v>
      </c>
      <c r="E419" s="184">
        <f>E421+E426+E451+E455+E463</f>
        <v>16741.509999999998</v>
      </c>
      <c r="F419" s="188" t="e">
        <f t="shared" si="40"/>
        <v>#DIV/0!</v>
      </c>
    </row>
    <row r="420" spans="1:6" x14ac:dyDescent="0.25">
      <c r="A420" s="166">
        <v>3</v>
      </c>
      <c r="B420" s="167" t="s">
        <v>82</v>
      </c>
      <c r="C420" s="179">
        <f>C421+C426+C451</f>
        <v>0</v>
      </c>
      <c r="D420" s="179">
        <f>D421+D426+D451</f>
        <v>0</v>
      </c>
      <c r="E420" s="180">
        <f>E421+E426+E451</f>
        <v>16741.509999999998</v>
      </c>
      <c r="F420" s="178" t="e">
        <f t="shared" si="40"/>
        <v>#DIV/0!</v>
      </c>
    </row>
    <row r="421" spans="1:6" x14ac:dyDescent="0.25">
      <c r="A421" s="168" t="s">
        <v>83</v>
      </c>
      <c r="B421" s="103" t="s">
        <v>84</v>
      </c>
      <c r="C421" s="156"/>
      <c r="D421" s="156"/>
      <c r="E421" s="157">
        <f>SUM(E422:E425)</f>
        <v>9209.0400000000009</v>
      </c>
      <c r="F421" s="144" t="e">
        <f t="shared" si="40"/>
        <v>#DIV/0!</v>
      </c>
    </row>
    <row r="422" spans="1:6" x14ac:dyDescent="0.25">
      <c r="A422" s="148" t="s">
        <v>87</v>
      </c>
      <c r="B422" s="47" t="s">
        <v>88</v>
      </c>
      <c r="C422" s="153"/>
      <c r="D422" s="153"/>
      <c r="E422" s="149">
        <v>7647.25</v>
      </c>
      <c r="F422" s="136" t="e">
        <f t="shared" si="40"/>
        <v>#DIV/0!</v>
      </c>
    </row>
    <row r="423" spans="1:6" x14ac:dyDescent="0.25">
      <c r="A423" s="148" t="s">
        <v>373</v>
      </c>
      <c r="B423" s="47" t="s">
        <v>374</v>
      </c>
      <c r="C423" s="153"/>
      <c r="D423" s="153"/>
      <c r="E423" s="149">
        <v>0</v>
      </c>
      <c r="F423" s="136" t="e">
        <f t="shared" si="40"/>
        <v>#DIV/0!</v>
      </c>
    </row>
    <row r="424" spans="1:6" x14ac:dyDescent="0.25">
      <c r="A424" s="148" t="s">
        <v>93</v>
      </c>
      <c r="B424" s="47" t="s">
        <v>92</v>
      </c>
      <c r="C424" s="105"/>
      <c r="D424" s="105"/>
      <c r="E424" s="149">
        <v>300</v>
      </c>
      <c r="F424" s="136" t="e">
        <f t="shared" ref="F424:F464" si="44">+E424/D424*100</f>
        <v>#DIV/0!</v>
      </c>
    </row>
    <row r="425" spans="1:6" x14ac:dyDescent="0.25">
      <c r="A425" s="148" t="s">
        <v>96</v>
      </c>
      <c r="B425" s="47" t="s">
        <v>97</v>
      </c>
      <c r="C425" s="105"/>
      <c r="D425" s="105"/>
      <c r="E425" s="149">
        <v>1261.79</v>
      </c>
      <c r="F425" s="136" t="e">
        <f t="shared" si="44"/>
        <v>#DIV/0!</v>
      </c>
    </row>
    <row r="426" spans="1:6" x14ac:dyDescent="0.25">
      <c r="A426" s="168" t="s">
        <v>98</v>
      </c>
      <c r="B426" s="103" t="s">
        <v>99</v>
      </c>
      <c r="C426" s="156"/>
      <c r="D426" s="156"/>
      <c r="E426" s="157">
        <f>E427+E428+E429+E430+E431+E432+E433+E434+E435+E436+E437+E438+E439+E440+E441+E442+E443+E444+E445+E446+E447+E448+E449+E450</f>
        <v>7532.3099999999995</v>
      </c>
      <c r="F426" s="144" t="e">
        <f t="shared" si="44"/>
        <v>#DIV/0!</v>
      </c>
    </row>
    <row r="427" spans="1:6" x14ac:dyDescent="0.25">
      <c r="A427" s="148" t="s">
        <v>102</v>
      </c>
      <c r="B427" s="47" t="s">
        <v>103</v>
      </c>
      <c r="C427" s="153"/>
      <c r="D427" s="153"/>
      <c r="E427" s="149">
        <v>2708.68</v>
      </c>
      <c r="F427" s="136" t="e">
        <f t="shared" si="44"/>
        <v>#DIV/0!</v>
      </c>
    </row>
    <row r="428" spans="1:6" ht="25.5" x14ac:dyDescent="0.25">
      <c r="A428" s="148" t="s">
        <v>104</v>
      </c>
      <c r="B428" s="47" t="s">
        <v>105</v>
      </c>
      <c r="C428" s="105"/>
      <c r="D428" s="105"/>
      <c r="E428" s="149">
        <v>101.47</v>
      </c>
      <c r="F428" s="136" t="e">
        <f t="shared" si="44"/>
        <v>#DIV/0!</v>
      </c>
    </row>
    <row r="429" spans="1:6" x14ac:dyDescent="0.25">
      <c r="A429" s="148" t="s">
        <v>106</v>
      </c>
      <c r="B429" s="47" t="s">
        <v>107</v>
      </c>
      <c r="C429" s="105"/>
      <c r="D429" s="105"/>
      <c r="E429" s="149"/>
      <c r="F429" s="136" t="e">
        <f t="shared" si="44"/>
        <v>#DIV/0!</v>
      </c>
    </row>
    <row r="430" spans="1:6" x14ac:dyDescent="0.25">
      <c r="A430" s="148" t="s">
        <v>108</v>
      </c>
      <c r="B430" s="47" t="s">
        <v>109</v>
      </c>
      <c r="C430" s="105"/>
      <c r="D430" s="105"/>
      <c r="E430" s="149"/>
      <c r="F430" s="136" t="e">
        <f t="shared" si="44"/>
        <v>#DIV/0!</v>
      </c>
    </row>
    <row r="431" spans="1:6" x14ac:dyDescent="0.25">
      <c r="A431" s="148" t="s">
        <v>112</v>
      </c>
      <c r="B431" s="47" t="s">
        <v>113</v>
      </c>
      <c r="C431" s="105"/>
      <c r="D431" s="105"/>
      <c r="E431" s="149"/>
      <c r="F431" s="136" t="e">
        <f t="shared" si="44"/>
        <v>#DIV/0!</v>
      </c>
    </row>
    <row r="432" spans="1:6" x14ac:dyDescent="0.25">
      <c r="A432" s="148" t="s">
        <v>381</v>
      </c>
      <c r="B432" s="47" t="s">
        <v>382</v>
      </c>
      <c r="C432" s="153"/>
      <c r="D432" s="153"/>
      <c r="E432" s="149"/>
      <c r="F432" s="136" t="e">
        <f t="shared" si="44"/>
        <v>#DIV/0!</v>
      </c>
    </row>
    <row r="433" spans="1:6" x14ac:dyDescent="0.25">
      <c r="A433" s="148" t="s">
        <v>114</v>
      </c>
      <c r="B433" s="47" t="s">
        <v>115</v>
      </c>
      <c r="C433" s="105"/>
      <c r="D433" s="105"/>
      <c r="E433" s="149"/>
      <c r="F433" s="136" t="e">
        <f t="shared" si="44"/>
        <v>#DIV/0!</v>
      </c>
    </row>
    <row r="434" spans="1:6" ht="25.5" x14ac:dyDescent="0.25">
      <c r="A434" s="148" t="s">
        <v>116</v>
      </c>
      <c r="B434" s="47" t="s">
        <v>117</v>
      </c>
      <c r="C434" s="105"/>
      <c r="D434" s="105"/>
      <c r="E434" s="149"/>
      <c r="F434" s="136" t="e">
        <f t="shared" si="44"/>
        <v>#DIV/0!</v>
      </c>
    </row>
    <row r="435" spans="1:6" x14ac:dyDescent="0.25">
      <c r="A435" s="148" t="s">
        <v>118</v>
      </c>
      <c r="B435" s="47" t="s">
        <v>119</v>
      </c>
      <c r="C435" s="105"/>
      <c r="D435" s="105"/>
      <c r="E435" s="149"/>
      <c r="F435" s="136" t="e">
        <f t="shared" si="44"/>
        <v>#DIV/0!</v>
      </c>
    </row>
    <row r="436" spans="1:6" x14ac:dyDescent="0.25">
      <c r="A436" s="148" t="s">
        <v>120</v>
      </c>
      <c r="B436" s="47" t="s">
        <v>121</v>
      </c>
      <c r="C436" s="105"/>
      <c r="D436" s="105"/>
      <c r="E436" s="149"/>
      <c r="F436" s="136" t="e">
        <f t="shared" si="44"/>
        <v>#DIV/0!</v>
      </c>
    </row>
    <row r="437" spans="1:6" x14ac:dyDescent="0.25">
      <c r="A437" s="148" t="s">
        <v>124</v>
      </c>
      <c r="B437" s="47" t="s">
        <v>125</v>
      </c>
      <c r="C437" s="105"/>
      <c r="D437" s="105"/>
      <c r="E437" s="149"/>
      <c r="F437" s="136" t="e">
        <f t="shared" si="44"/>
        <v>#DIV/0!</v>
      </c>
    </row>
    <row r="438" spans="1:6" x14ac:dyDescent="0.25">
      <c r="A438" s="148" t="s">
        <v>126</v>
      </c>
      <c r="B438" s="47" t="s">
        <v>127</v>
      </c>
      <c r="C438" s="105"/>
      <c r="D438" s="105"/>
      <c r="E438" s="149"/>
      <c r="F438" s="136" t="e">
        <f t="shared" si="44"/>
        <v>#DIV/0!</v>
      </c>
    </row>
    <row r="439" spans="1:6" x14ac:dyDescent="0.25">
      <c r="A439" s="148" t="s">
        <v>128</v>
      </c>
      <c r="B439" s="47" t="s">
        <v>129</v>
      </c>
      <c r="C439" s="105"/>
      <c r="D439" s="105"/>
      <c r="E439" s="149">
        <v>2073.91</v>
      </c>
      <c r="F439" s="136" t="e">
        <f t="shared" si="44"/>
        <v>#DIV/0!</v>
      </c>
    </row>
    <row r="440" spans="1:6" x14ac:dyDescent="0.25">
      <c r="A440" s="148" t="s">
        <v>130</v>
      </c>
      <c r="B440" s="47" t="s">
        <v>131</v>
      </c>
      <c r="C440" s="105"/>
      <c r="D440" s="105"/>
      <c r="E440" s="149"/>
      <c r="F440" s="136" t="e">
        <f t="shared" si="44"/>
        <v>#DIV/0!</v>
      </c>
    </row>
    <row r="441" spans="1:6" x14ac:dyDescent="0.25">
      <c r="A441" s="148" t="s">
        <v>132</v>
      </c>
      <c r="B441" s="47" t="s">
        <v>133</v>
      </c>
      <c r="C441" s="105"/>
      <c r="D441" s="105"/>
      <c r="E441" s="149"/>
      <c r="F441" s="136" t="e">
        <f t="shared" si="44"/>
        <v>#DIV/0!</v>
      </c>
    </row>
    <row r="442" spans="1:6" x14ac:dyDescent="0.25">
      <c r="A442" s="148" t="s">
        <v>136</v>
      </c>
      <c r="B442" s="47" t="s">
        <v>137</v>
      </c>
      <c r="C442" s="105"/>
      <c r="D442" s="105"/>
      <c r="E442" s="149"/>
      <c r="F442" s="136" t="e">
        <f t="shared" si="44"/>
        <v>#DIV/0!</v>
      </c>
    </row>
    <row r="443" spans="1:6" x14ac:dyDescent="0.25">
      <c r="A443" s="148" t="s">
        <v>138</v>
      </c>
      <c r="B443" s="47" t="s">
        <v>139</v>
      </c>
      <c r="C443" s="105"/>
      <c r="D443" s="105"/>
      <c r="E443" s="149"/>
      <c r="F443" s="136" t="e">
        <f t="shared" si="44"/>
        <v>#DIV/0!</v>
      </c>
    </row>
    <row r="444" spans="1:6" x14ac:dyDescent="0.25">
      <c r="A444" s="148" t="s">
        <v>140</v>
      </c>
      <c r="B444" s="47" t="s">
        <v>141</v>
      </c>
      <c r="C444" s="153"/>
      <c r="D444" s="153"/>
      <c r="E444" s="149"/>
      <c r="F444" s="136" t="e">
        <f t="shared" si="44"/>
        <v>#DIV/0!</v>
      </c>
    </row>
    <row r="445" spans="1:6" x14ac:dyDescent="0.25">
      <c r="A445" s="148" t="s">
        <v>144</v>
      </c>
      <c r="B445" s="47" t="s">
        <v>143</v>
      </c>
      <c r="C445" s="105"/>
      <c r="D445" s="105"/>
      <c r="E445" s="149">
        <v>2548.25</v>
      </c>
      <c r="F445" s="136" t="e">
        <f t="shared" si="44"/>
        <v>#DIV/0!</v>
      </c>
    </row>
    <row r="446" spans="1:6" x14ac:dyDescent="0.25">
      <c r="A446" s="148" t="s">
        <v>149</v>
      </c>
      <c r="B446" s="47" t="s">
        <v>150</v>
      </c>
      <c r="C446" s="105"/>
      <c r="D446" s="105"/>
      <c r="E446" s="149"/>
      <c r="F446" s="136" t="e">
        <f t="shared" si="44"/>
        <v>#DIV/0!</v>
      </c>
    </row>
    <row r="447" spans="1:6" x14ac:dyDescent="0.25">
      <c r="A447" s="148" t="s">
        <v>151</v>
      </c>
      <c r="B447" s="47" t="s">
        <v>152</v>
      </c>
      <c r="C447" s="105"/>
      <c r="D447" s="105"/>
      <c r="E447" s="149"/>
      <c r="F447" s="136" t="e">
        <f t="shared" si="44"/>
        <v>#DIV/0!</v>
      </c>
    </row>
    <row r="448" spans="1:6" x14ac:dyDescent="0.25">
      <c r="A448" s="148" t="s">
        <v>153</v>
      </c>
      <c r="B448" s="47" t="s">
        <v>154</v>
      </c>
      <c r="C448" s="105"/>
      <c r="D448" s="105"/>
      <c r="E448" s="149">
        <v>100</v>
      </c>
      <c r="F448" s="136" t="e">
        <f t="shared" si="44"/>
        <v>#DIV/0!</v>
      </c>
    </row>
    <row r="449" spans="1:6" x14ac:dyDescent="0.25">
      <c r="A449" s="148" t="s">
        <v>155</v>
      </c>
      <c r="B449" s="47" t="s">
        <v>156</v>
      </c>
      <c r="C449" s="105"/>
      <c r="D449" s="105"/>
      <c r="E449" s="149"/>
      <c r="F449" s="136" t="e">
        <f t="shared" si="44"/>
        <v>#DIV/0!</v>
      </c>
    </row>
    <row r="450" spans="1:6" x14ac:dyDescent="0.25">
      <c r="A450" s="148" t="s">
        <v>159</v>
      </c>
      <c r="B450" s="47" t="s">
        <v>146</v>
      </c>
      <c r="C450" s="105"/>
      <c r="D450" s="105"/>
      <c r="E450" s="149"/>
      <c r="F450" s="136" t="e">
        <f t="shared" si="44"/>
        <v>#DIV/0!</v>
      </c>
    </row>
    <row r="451" spans="1:6" x14ac:dyDescent="0.25">
      <c r="A451" s="168" t="s">
        <v>160</v>
      </c>
      <c r="B451" s="103" t="s">
        <v>161</v>
      </c>
      <c r="C451" s="156">
        <f>SUM(C452:C453)</f>
        <v>0</v>
      </c>
      <c r="D451" s="156">
        <f>SUM(D452:D453)</f>
        <v>0</v>
      </c>
      <c r="E451" s="157">
        <f t="shared" ref="E451" si="45">SUM(E452:E453)</f>
        <v>0.16</v>
      </c>
      <c r="F451" s="144" t="e">
        <f t="shared" si="44"/>
        <v>#DIV/0!</v>
      </c>
    </row>
    <row r="452" spans="1:6" x14ac:dyDescent="0.25">
      <c r="A452" s="148" t="s">
        <v>164</v>
      </c>
      <c r="B452" s="47" t="s">
        <v>165</v>
      </c>
      <c r="C452" s="105"/>
      <c r="D452" s="105"/>
      <c r="E452" s="149">
        <v>0.16</v>
      </c>
      <c r="F452" s="136" t="e">
        <f t="shared" si="44"/>
        <v>#DIV/0!</v>
      </c>
    </row>
    <row r="453" spans="1:6" ht="25.5" x14ac:dyDescent="0.25">
      <c r="A453" s="148" t="s">
        <v>389</v>
      </c>
      <c r="B453" s="47" t="s">
        <v>390</v>
      </c>
      <c r="C453" s="105"/>
      <c r="D453" s="105"/>
      <c r="E453" s="149">
        <v>0</v>
      </c>
      <c r="F453" s="136" t="e">
        <f t="shared" si="44"/>
        <v>#DIV/0!</v>
      </c>
    </row>
    <row r="454" spans="1:6" x14ac:dyDescent="0.25">
      <c r="A454" s="177">
        <v>4</v>
      </c>
      <c r="B454" s="142" t="s">
        <v>227</v>
      </c>
      <c r="C454" s="93">
        <f>C455+C463</f>
        <v>0</v>
      </c>
      <c r="D454" s="93">
        <f>D455+D463</f>
        <v>0</v>
      </c>
      <c r="E454" s="92">
        <f>E455+E463</f>
        <v>0</v>
      </c>
      <c r="F454" s="178" t="e">
        <f t="shared" si="44"/>
        <v>#DIV/0!</v>
      </c>
    </row>
    <row r="455" spans="1:6" ht="25.5" x14ac:dyDescent="0.25">
      <c r="A455" s="168" t="s">
        <v>233</v>
      </c>
      <c r="B455" s="103" t="s">
        <v>234</v>
      </c>
      <c r="C455" s="156">
        <f>SUM(C456:C464)</f>
        <v>0</v>
      </c>
      <c r="D455" s="156">
        <f>SUM(D456:D464)</f>
        <v>0</v>
      </c>
      <c r="E455" s="157">
        <f>SUM(E456:E462)</f>
        <v>0</v>
      </c>
      <c r="F455" s="144" t="e">
        <f t="shared" si="44"/>
        <v>#DIV/0!</v>
      </c>
    </row>
    <row r="456" spans="1:6" x14ac:dyDescent="0.25">
      <c r="A456" s="148" t="s">
        <v>241</v>
      </c>
      <c r="B456" s="47" t="s">
        <v>242</v>
      </c>
      <c r="C456" s="105"/>
      <c r="D456" s="105"/>
      <c r="E456" s="149"/>
      <c r="F456" s="136" t="e">
        <f t="shared" si="44"/>
        <v>#DIV/0!</v>
      </c>
    </row>
    <row r="457" spans="1:6" x14ac:dyDescent="0.25">
      <c r="A457" s="148" t="s">
        <v>436</v>
      </c>
      <c r="B457" s="47" t="s">
        <v>437</v>
      </c>
      <c r="C457" s="105"/>
      <c r="D457" s="105"/>
      <c r="E457" s="149"/>
      <c r="F457" s="136" t="e">
        <f t="shared" si="44"/>
        <v>#DIV/0!</v>
      </c>
    </row>
    <row r="458" spans="1:6" x14ac:dyDescent="0.25">
      <c r="A458" s="148" t="s">
        <v>438</v>
      </c>
      <c r="B458" s="47" t="s">
        <v>439</v>
      </c>
      <c r="C458" s="105"/>
      <c r="D458" s="105"/>
      <c r="E458" s="149"/>
      <c r="F458" s="136" t="e">
        <f t="shared" si="44"/>
        <v>#DIV/0!</v>
      </c>
    </row>
    <row r="459" spans="1:6" x14ac:dyDescent="0.25">
      <c r="A459" s="148" t="s">
        <v>243</v>
      </c>
      <c r="B459" s="47" t="s">
        <v>244</v>
      </c>
      <c r="C459" s="105"/>
      <c r="D459" s="105"/>
      <c r="E459" s="149"/>
      <c r="F459" s="136" t="e">
        <f t="shared" si="44"/>
        <v>#DIV/0!</v>
      </c>
    </row>
    <row r="460" spans="1:6" x14ac:dyDescent="0.25">
      <c r="A460" s="148" t="s">
        <v>443</v>
      </c>
      <c r="B460" s="47" t="s">
        <v>362</v>
      </c>
      <c r="C460" s="105"/>
      <c r="D460" s="105"/>
      <c r="E460" s="149"/>
      <c r="F460" s="136" t="e">
        <f t="shared" si="44"/>
        <v>#DIV/0!</v>
      </c>
    </row>
    <row r="461" spans="1:6" x14ac:dyDescent="0.25">
      <c r="A461" s="148" t="s">
        <v>450</v>
      </c>
      <c r="B461" s="47" t="s">
        <v>451</v>
      </c>
      <c r="C461" s="105"/>
      <c r="D461" s="105"/>
      <c r="E461" s="149"/>
      <c r="F461" s="136" t="e">
        <f t="shared" si="44"/>
        <v>#DIV/0!</v>
      </c>
    </row>
    <row r="462" spans="1:6" x14ac:dyDescent="0.25">
      <c r="A462" s="148" t="s">
        <v>247</v>
      </c>
      <c r="B462" s="47" t="s">
        <v>248</v>
      </c>
      <c r="C462" s="105"/>
      <c r="D462" s="105"/>
      <c r="E462" s="149"/>
      <c r="F462" s="136" t="e">
        <f t="shared" si="44"/>
        <v>#DIV/0!</v>
      </c>
    </row>
    <row r="463" spans="1:6" ht="25.5" x14ac:dyDescent="0.25">
      <c r="A463" s="168" t="s">
        <v>249</v>
      </c>
      <c r="B463" s="103" t="s">
        <v>250</v>
      </c>
      <c r="C463" s="159"/>
      <c r="D463" s="159"/>
      <c r="E463" s="160">
        <f>SUM(E464)</f>
        <v>0</v>
      </c>
      <c r="F463" s="144" t="e">
        <f t="shared" si="44"/>
        <v>#DIV/0!</v>
      </c>
    </row>
    <row r="464" spans="1:6" x14ac:dyDescent="0.25">
      <c r="A464" s="148" t="s">
        <v>478</v>
      </c>
      <c r="B464" s="47" t="s">
        <v>477</v>
      </c>
      <c r="C464" s="105"/>
      <c r="D464" s="105"/>
      <c r="E464" s="149"/>
      <c r="F464" s="136" t="e">
        <f t="shared" si="44"/>
        <v>#DIV/0!</v>
      </c>
    </row>
    <row r="465" spans="1:6" ht="69.75" customHeight="1" x14ac:dyDescent="0.25">
      <c r="A465" s="141" t="s">
        <v>567</v>
      </c>
      <c r="B465" s="195" t="s">
        <v>584</v>
      </c>
      <c r="C465" s="156">
        <f>SUM(C466)</f>
        <v>1227541</v>
      </c>
      <c r="D465" s="156">
        <f>SUM(D466)</f>
        <v>1227541</v>
      </c>
      <c r="E465" s="157">
        <f t="shared" ref="E465" si="46">SUM(E466)</f>
        <v>372075.59</v>
      </c>
      <c r="F465" s="144">
        <f t="shared" ref="F465:F517" si="47">+E465/D465*100</f>
        <v>30.310644613906991</v>
      </c>
    </row>
    <row r="466" spans="1:6" ht="15" customHeight="1" x14ac:dyDescent="0.25">
      <c r="A466" s="191">
        <v>581</v>
      </c>
      <c r="B466" s="192" t="s">
        <v>580</v>
      </c>
      <c r="C466" s="183">
        <f>SUM(C468+C473+C498+C500+C502+C507+C513)</f>
        <v>1227541</v>
      </c>
      <c r="D466" s="183">
        <f>SUM(D468+D473+D498+D500+D502+D507+D513)</f>
        <v>1227541</v>
      </c>
      <c r="E466" s="184">
        <f>SUM(E468+E473+E498+E500+E502+E505+E507+E511+E513)</f>
        <v>372075.59</v>
      </c>
      <c r="F466" s="185">
        <f t="shared" si="47"/>
        <v>30.310644613906991</v>
      </c>
    </row>
    <row r="467" spans="1:6" ht="15" customHeight="1" x14ac:dyDescent="0.25">
      <c r="A467" s="141">
        <v>3</v>
      </c>
      <c r="B467" s="155" t="s">
        <v>82</v>
      </c>
      <c r="C467" s="179">
        <f>C468+C473</f>
        <v>1106459</v>
      </c>
      <c r="D467" s="179">
        <f>D468+D473</f>
        <v>1106459</v>
      </c>
      <c r="E467" s="180">
        <f>E468+E473+E498+E500+E502+E505+E507</f>
        <v>265686.31</v>
      </c>
      <c r="F467" s="178">
        <f t="shared" si="47"/>
        <v>24.012305019887766</v>
      </c>
    </row>
    <row r="468" spans="1:6" x14ac:dyDescent="0.25">
      <c r="A468" s="168" t="s">
        <v>83</v>
      </c>
      <c r="B468" s="103" t="s">
        <v>84</v>
      </c>
      <c r="C468" s="156">
        <v>91952</v>
      </c>
      <c r="D468" s="156">
        <v>91952</v>
      </c>
      <c r="E468" s="157">
        <f>SUM(E469:E472)</f>
        <v>15289.45</v>
      </c>
      <c r="F468" s="144">
        <f t="shared" si="47"/>
        <v>16.62764268313903</v>
      </c>
    </row>
    <row r="469" spans="1:6" x14ac:dyDescent="0.25">
      <c r="A469" s="148" t="s">
        <v>87</v>
      </c>
      <c r="B469" s="47" t="s">
        <v>88</v>
      </c>
      <c r="C469" s="105"/>
      <c r="D469" s="105"/>
      <c r="E469" s="149">
        <v>12437.28</v>
      </c>
      <c r="F469" s="136" t="e">
        <f t="shared" si="47"/>
        <v>#DIV/0!</v>
      </c>
    </row>
    <row r="470" spans="1:6" x14ac:dyDescent="0.25">
      <c r="A470" s="148" t="s">
        <v>373</v>
      </c>
      <c r="B470" s="47" t="s">
        <v>374</v>
      </c>
      <c r="C470" s="105"/>
      <c r="D470" s="105"/>
      <c r="E470" s="149">
        <v>0</v>
      </c>
      <c r="F470" s="136" t="e">
        <f t="shared" si="47"/>
        <v>#DIV/0!</v>
      </c>
    </row>
    <row r="471" spans="1:6" x14ac:dyDescent="0.25">
      <c r="A471" s="148" t="s">
        <v>93</v>
      </c>
      <c r="B471" s="47" t="s">
        <v>92</v>
      </c>
      <c r="C471" s="105"/>
      <c r="D471" s="105"/>
      <c r="E471" s="149">
        <v>800</v>
      </c>
      <c r="F471" s="136" t="e">
        <f t="shared" si="47"/>
        <v>#DIV/0!</v>
      </c>
    </row>
    <row r="472" spans="1:6" x14ac:dyDescent="0.25">
      <c r="A472" s="148" t="s">
        <v>96</v>
      </c>
      <c r="B472" s="47" t="s">
        <v>97</v>
      </c>
      <c r="C472" s="105"/>
      <c r="D472" s="105"/>
      <c r="E472" s="149">
        <v>2052.17</v>
      </c>
      <c r="F472" s="136" t="e">
        <f t="shared" si="47"/>
        <v>#DIV/0!</v>
      </c>
    </row>
    <row r="473" spans="1:6" x14ac:dyDescent="0.25">
      <c r="A473" s="168" t="s">
        <v>98</v>
      </c>
      <c r="B473" s="103" t="s">
        <v>99</v>
      </c>
      <c r="C473" s="156">
        <v>1014507</v>
      </c>
      <c r="D473" s="156">
        <v>1014507</v>
      </c>
      <c r="E473" s="157">
        <f>SUM(E474:E497)</f>
        <v>247116.38000000003</v>
      </c>
      <c r="F473" s="144">
        <f t="shared" si="47"/>
        <v>24.358272540258476</v>
      </c>
    </row>
    <row r="474" spans="1:6" x14ac:dyDescent="0.25">
      <c r="A474" s="148" t="s">
        <v>102</v>
      </c>
      <c r="B474" s="47" t="s">
        <v>103</v>
      </c>
      <c r="C474" s="105"/>
      <c r="D474" s="105"/>
      <c r="E474" s="149">
        <v>109780.91</v>
      </c>
      <c r="F474" s="136" t="e">
        <f t="shared" si="47"/>
        <v>#DIV/0!</v>
      </c>
    </row>
    <row r="475" spans="1:6" ht="25.5" x14ac:dyDescent="0.25">
      <c r="A475" s="148" t="s">
        <v>104</v>
      </c>
      <c r="B475" s="47" t="s">
        <v>105</v>
      </c>
      <c r="C475" s="105"/>
      <c r="D475" s="105"/>
      <c r="E475" s="149">
        <v>556.16</v>
      </c>
      <c r="F475" s="136" t="e">
        <f t="shared" si="47"/>
        <v>#DIV/0!</v>
      </c>
    </row>
    <row r="476" spans="1:6" x14ac:dyDescent="0.25">
      <c r="A476" s="148" t="s">
        <v>106</v>
      </c>
      <c r="B476" s="47" t="s">
        <v>107</v>
      </c>
      <c r="C476" s="105"/>
      <c r="D476" s="105"/>
      <c r="E476" s="149">
        <v>11431.13</v>
      </c>
      <c r="F476" s="136" t="e">
        <f t="shared" si="47"/>
        <v>#DIV/0!</v>
      </c>
    </row>
    <row r="477" spans="1:6" x14ac:dyDescent="0.25">
      <c r="A477" s="148" t="s">
        <v>108</v>
      </c>
      <c r="B477" s="47" t="s">
        <v>109</v>
      </c>
      <c r="C477" s="105"/>
      <c r="D477" s="105"/>
      <c r="E477" s="149">
        <v>0</v>
      </c>
      <c r="F477" s="136" t="e">
        <f t="shared" si="47"/>
        <v>#DIV/0!</v>
      </c>
    </row>
    <row r="478" spans="1:6" x14ac:dyDescent="0.25">
      <c r="A478" s="148" t="s">
        <v>112</v>
      </c>
      <c r="B478" s="47" t="s">
        <v>113</v>
      </c>
      <c r="C478" s="105"/>
      <c r="D478" s="105"/>
      <c r="E478" s="149">
        <v>15885</v>
      </c>
      <c r="F478" s="136" t="e">
        <f t="shared" si="47"/>
        <v>#DIV/0!</v>
      </c>
    </row>
    <row r="479" spans="1:6" x14ac:dyDescent="0.25">
      <c r="A479" s="148" t="s">
        <v>381</v>
      </c>
      <c r="B479" s="47" t="s">
        <v>382</v>
      </c>
      <c r="C479" s="105"/>
      <c r="D479" s="105"/>
      <c r="E479" s="149">
        <v>143.94</v>
      </c>
      <c r="F479" s="136" t="e">
        <f t="shared" si="47"/>
        <v>#DIV/0!</v>
      </c>
    </row>
    <row r="480" spans="1:6" x14ac:dyDescent="0.25">
      <c r="A480" s="148">
        <v>3223</v>
      </c>
      <c r="B480" s="47" t="s">
        <v>115</v>
      </c>
      <c r="C480" s="105"/>
      <c r="D480" s="105"/>
      <c r="E480" s="149">
        <v>218.28</v>
      </c>
      <c r="F480" s="136" t="e">
        <f t="shared" si="47"/>
        <v>#DIV/0!</v>
      </c>
    </row>
    <row r="481" spans="1:6" ht="25.5" x14ac:dyDescent="0.25">
      <c r="A481" s="148" t="s">
        <v>116</v>
      </c>
      <c r="B481" s="47" t="s">
        <v>117</v>
      </c>
      <c r="C481" s="105"/>
      <c r="D481" s="105"/>
      <c r="E481" s="149">
        <v>1152.1600000000001</v>
      </c>
      <c r="F481" s="136" t="e">
        <f t="shared" si="47"/>
        <v>#DIV/0!</v>
      </c>
    </row>
    <row r="482" spans="1:6" x14ac:dyDescent="0.25">
      <c r="A482" s="148">
        <v>3227</v>
      </c>
      <c r="B482" s="47" t="s">
        <v>121</v>
      </c>
      <c r="C482" s="105"/>
      <c r="D482" s="105"/>
      <c r="E482" s="149">
        <v>442.13</v>
      </c>
      <c r="F482" s="136" t="e">
        <f t="shared" si="47"/>
        <v>#DIV/0!</v>
      </c>
    </row>
    <row r="483" spans="1:6" x14ac:dyDescent="0.25">
      <c r="A483" s="148" t="s">
        <v>124</v>
      </c>
      <c r="B483" s="47" t="s">
        <v>125</v>
      </c>
      <c r="C483" s="105"/>
      <c r="D483" s="105"/>
      <c r="E483" s="149">
        <v>111.92</v>
      </c>
      <c r="F483" s="136" t="e">
        <f t="shared" si="47"/>
        <v>#DIV/0!</v>
      </c>
    </row>
    <row r="484" spans="1:6" x14ac:dyDescent="0.25">
      <c r="A484" s="148" t="s">
        <v>126</v>
      </c>
      <c r="B484" s="47" t="s">
        <v>127</v>
      </c>
      <c r="C484" s="105"/>
      <c r="D484" s="105"/>
      <c r="E484" s="149">
        <v>0</v>
      </c>
      <c r="F484" s="136" t="e">
        <f t="shared" si="47"/>
        <v>#DIV/0!</v>
      </c>
    </row>
    <row r="485" spans="1:6" x14ac:dyDescent="0.25">
      <c r="A485" s="148" t="s">
        <v>128</v>
      </c>
      <c r="B485" s="47" t="s">
        <v>129</v>
      </c>
      <c r="C485" s="105"/>
      <c r="D485" s="105"/>
      <c r="E485" s="149">
        <v>6153.87</v>
      </c>
      <c r="F485" s="136" t="e">
        <f t="shared" si="47"/>
        <v>#DIV/0!</v>
      </c>
    </row>
    <row r="486" spans="1:6" x14ac:dyDescent="0.25">
      <c r="A486" s="148" t="s">
        <v>130</v>
      </c>
      <c r="B486" s="47" t="s">
        <v>131</v>
      </c>
      <c r="C486" s="105"/>
      <c r="D486" s="105"/>
      <c r="E486" s="149">
        <v>0</v>
      </c>
      <c r="F486" s="136" t="e">
        <f t="shared" si="47"/>
        <v>#DIV/0!</v>
      </c>
    </row>
    <row r="487" spans="1:6" x14ac:dyDescent="0.25">
      <c r="A487" s="148" t="s">
        <v>132</v>
      </c>
      <c r="B487" s="47" t="s">
        <v>133</v>
      </c>
      <c r="C487" s="105"/>
      <c r="D487" s="105"/>
      <c r="E487" s="149">
        <v>7742.3</v>
      </c>
      <c r="F487" s="136" t="e">
        <f t="shared" si="47"/>
        <v>#DIV/0!</v>
      </c>
    </row>
    <row r="488" spans="1:6" x14ac:dyDescent="0.25">
      <c r="A488" s="148">
        <v>3236</v>
      </c>
      <c r="B488" s="47" t="s">
        <v>135</v>
      </c>
      <c r="C488" s="105"/>
      <c r="D488" s="105"/>
      <c r="E488" s="149">
        <v>4708.25</v>
      </c>
      <c r="F488" s="136" t="e">
        <f t="shared" si="47"/>
        <v>#DIV/0!</v>
      </c>
    </row>
    <row r="489" spans="1:6" x14ac:dyDescent="0.25">
      <c r="A489" s="148" t="s">
        <v>136</v>
      </c>
      <c r="B489" s="47" t="s">
        <v>137</v>
      </c>
      <c r="C489" s="105"/>
      <c r="D489" s="105"/>
      <c r="E489" s="149">
        <v>43401.49</v>
      </c>
      <c r="F489" s="136" t="e">
        <f t="shared" si="47"/>
        <v>#DIV/0!</v>
      </c>
    </row>
    <row r="490" spans="1:6" x14ac:dyDescent="0.25">
      <c r="A490" s="148" t="s">
        <v>138</v>
      </c>
      <c r="B490" s="47" t="s">
        <v>139</v>
      </c>
      <c r="C490" s="105"/>
      <c r="D490" s="105"/>
      <c r="E490" s="149">
        <v>3201.23</v>
      </c>
      <c r="F490" s="136" t="e">
        <f t="shared" si="47"/>
        <v>#DIV/0!</v>
      </c>
    </row>
    <row r="491" spans="1:6" x14ac:dyDescent="0.25">
      <c r="A491" s="148" t="s">
        <v>140</v>
      </c>
      <c r="B491" s="47" t="s">
        <v>141</v>
      </c>
      <c r="C491" s="105"/>
      <c r="D491" s="105"/>
      <c r="E491" s="149">
        <v>2795.89</v>
      </c>
      <c r="F491" s="136" t="e">
        <f t="shared" si="47"/>
        <v>#DIV/0!</v>
      </c>
    </row>
    <row r="492" spans="1:6" x14ac:dyDescent="0.25">
      <c r="A492" s="148" t="s">
        <v>144</v>
      </c>
      <c r="B492" s="47" t="s">
        <v>143</v>
      </c>
      <c r="C492" s="105"/>
      <c r="D492" s="105"/>
      <c r="E492" s="149">
        <v>34568.35</v>
      </c>
      <c r="F492" s="136" t="e">
        <f t="shared" si="47"/>
        <v>#DIV/0!</v>
      </c>
    </row>
    <row r="493" spans="1:6" ht="25.5" x14ac:dyDescent="0.25">
      <c r="A493" s="148" t="s">
        <v>147</v>
      </c>
      <c r="B493" s="47" t="s">
        <v>148</v>
      </c>
      <c r="C493" s="105"/>
      <c r="D493" s="105"/>
      <c r="E493" s="149">
        <v>0</v>
      </c>
      <c r="F493" s="136" t="e">
        <f t="shared" si="47"/>
        <v>#DIV/0!</v>
      </c>
    </row>
    <row r="494" spans="1:6" x14ac:dyDescent="0.25">
      <c r="A494" s="148" t="s">
        <v>151</v>
      </c>
      <c r="B494" s="47" t="s">
        <v>152</v>
      </c>
      <c r="C494" s="105"/>
      <c r="D494" s="105"/>
      <c r="E494" s="149">
        <v>3913.37</v>
      </c>
      <c r="F494" s="136" t="e">
        <f t="shared" si="47"/>
        <v>#DIV/0!</v>
      </c>
    </row>
    <row r="495" spans="1:6" x14ac:dyDescent="0.25">
      <c r="A495" s="148" t="s">
        <v>153</v>
      </c>
      <c r="B495" s="47" t="s">
        <v>154</v>
      </c>
      <c r="C495" s="105"/>
      <c r="D495" s="105"/>
      <c r="E495" s="149">
        <v>910</v>
      </c>
      <c r="F495" s="136" t="e">
        <f t="shared" si="47"/>
        <v>#DIV/0!</v>
      </c>
    </row>
    <row r="496" spans="1:6" x14ac:dyDescent="0.25">
      <c r="A496" s="148" t="s">
        <v>155</v>
      </c>
      <c r="B496" s="47" t="s">
        <v>156</v>
      </c>
      <c r="C496" s="105"/>
      <c r="D496" s="105"/>
      <c r="E496" s="149">
        <v>0</v>
      </c>
      <c r="F496" s="136" t="e">
        <f t="shared" si="47"/>
        <v>#DIV/0!</v>
      </c>
    </row>
    <row r="497" spans="1:6" x14ac:dyDescent="0.25">
      <c r="A497" s="148" t="s">
        <v>159</v>
      </c>
      <c r="B497" s="47" t="s">
        <v>146</v>
      </c>
      <c r="C497" s="105"/>
      <c r="D497" s="105"/>
      <c r="E497" s="149">
        <v>0</v>
      </c>
      <c r="F497" s="136" t="e">
        <f t="shared" si="47"/>
        <v>#DIV/0!</v>
      </c>
    </row>
    <row r="498" spans="1:6" x14ac:dyDescent="0.25">
      <c r="A498" s="168" t="s">
        <v>160</v>
      </c>
      <c r="B498" s="103" t="s">
        <v>161</v>
      </c>
      <c r="C498" s="159">
        <v>0</v>
      </c>
      <c r="D498" s="159">
        <v>0</v>
      </c>
      <c r="E498" s="160">
        <f>SUM(E499)</f>
        <v>560.48</v>
      </c>
      <c r="F498" s="144" t="e">
        <f t="shared" si="47"/>
        <v>#DIV/0!</v>
      </c>
    </row>
    <row r="499" spans="1:6" ht="25.5" x14ac:dyDescent="0.25">
      <c r="A499" s="148" t="s">
        <v>389</v>
      </c>
      <c r="B499" s="47" t="s">
        <v>390</v>
      </c>
      <c r="C499" s="105"/>
      <c r="D499" s="105"/>
      <c r="E499" s="149">
        <v>560.48</v>
      </c>
      <c r="F499" s="136" t="e">
        <f t="shared" si="47"/>
        <v>#DIV/0!</v>
      </c>
    </row>
    <row r="500" spans="1:6" x14ac:dyDescent="0.25">
      <c r="A500" s="168" t="s">
        <v>166</v>
      </c>
      <c r="B500" s="103" t="s">
        <v>167</v>
      </c>
      <c r="C500" s="156">
        <f>C501</f>
        <v>0</v>
      </c>
      <c r="D500" s="156">
        <f>D501</f>
        <v>0</v>
      </c>
      <c r="E500" s="157">
        <f t="shared" ref="E500" si="48">E501</f>
        <v>0</v>
      </c>
      <c r="F500" s="144" t="e">
        <f t="shared" si="47"/>
        <v>#DIV/0!</v>
      </c>
    </row>
    <row r="501" spans="1:6" ht="25.5" x14ac:dyDescent="0.25">
      <c r="A501" s="148" t="s">
        <v>174</v>
      </c>
      <c r="B501" s="47" t="s">
        <v>173</v>
      </c>
      <c r="C501" s="105"/>
      <c r="D501" s="105"/>
      <c r="E501" s="149">
        <v>0</v>
      </c>
      <c r="F501" s="136" t="e">
        <f t="shared" si="47"/>
        <v>#DIV/0!</v>
      </c>
    </row>
    <row r="502" spans="1:6" ht="25.5" x14ac:dyDescent="0.25">
      <c r="A502" s="168" t="s">
        <v>175</v>
      </c>
      <c r="B502" s="103" t="s">
        <v>176</v>
      </c>
      <c r="C502" s="156">
        <v>0</v>
      </c>
      <c r="D502" s="156">
        <v>0</v>
      </c>
      <c r="E502" s="157">
        <f>SUM(E503:E504)</f>
        <v>0</v>
      </c>
      <c r="F502" s="144" t="e">
        <f t="shared" si="47"/>
        <v>#DIV/0!</v>
      </c>
    </row>
    <row r="503" spans="1:6" ht="25.5" x14ac:dyDescent="0.25">
      <c r="A503" s="148" t="s">
        <v>405</v>
      </c>
      <c r="B503" s="47" t="s">
        <v>292</v>
      </c>
      <c r="C503" s="154"/>
      <c r="D503" s="154"/>
      <c r="E503" s="149">
        <v>0</v>
      </c>
      <c r="F503" s="136" t="e">
        <f t="shared" si="47"/>
        <v>#DIV/0!</v>
      </c>
    </row>
    <row r="504" spans="1:6" ht="25.5" x14ac:dyDescent="0.25">
      <c r="A504" s="148" t="s">
        <v>201</v>
      </c>
      <c r="B504" s="47" t="s">
        <v>202</v>
      </c>
      <c r="C504" s="105"/>
      <c r="D504" s="105"/>
      <c r="E504" s="149">
        <v>0</v>
      </c>
      <c r="F504" s="136" t="e">
        <f t="shared" si="47"/>
        <v>#DIV/0!</v>
      </c>
    </row>
    <row r="505" spans="1:6" ht="25.5" x14ac:dyDescent="0.25">
      <c r="A505" s="168" t="s">
        <v>203</v>
      </c>
      <c r="B505" s="103" t="s">
        <v>204</v>
      </c>
      <c r="C505" s="159"/>
      <c r="D505" s="159"/>
      <c r="E505" s="160">
        <f>E506</f>
        <v>2720</v>
      </c>
      <c r="F505" s="144"/>
    </row>
    <row r="506" spans="1:6" x14ac:dyDescent="0.25">
      <c r="A506" s="148" t="s">
        <v>207</v>
      </c>
      <c r="B506" s="47" t="s">
        <v>208</v>
      </c>
      <c r="C506" s="105"/>
      <c r="D506" s="105"/>
      <c r="E506" s="149">
        <v>2720</v>
      </c>
      <c r="F506" s="136"/>
    </row>
    <row r="507" spans="1:6" x14ac:dyDescent="0.25">
      <c r="A507" s="168" t="s">
        <v>209</v>
      </c>
      <c r="B507" s="103" t="s">
        <v>210</v>
      </c>
      <c r="C507" s="159">
        <v>0</v>
      </c>
      <c r="D507" s="159">
        <v>0</v>
      </c>
      <c r="E507" s="160">
        <f>SUM(E508:E509)</f>
        <v>0</v>
      </c>
      <c r="F507" s="144" t="e">
        <f t="shared" si="47"/>
        <v>#DIV/0!</v>
      </c>
    </row>
    <row r="508" spans="1:6" x14ac:dyDescent="0.25">
      <c r="A508" s="148" t="s">
        <v>213</v>
      </c>
      <c r="B508" s="47" t="s">
        <v>214</v>
      </c>
      <c r="C508" s="105"/>
      <c r="D508" s="105"/>
      <c r="E508" s="149"/>
      <c r="F508" s="136" t="e">
        <f t="shared" si="47"/>
        <v>#DIV/0!</v>
      </c>
    </row>
    <row r="509" spans="1:6" x14ac:dyDescent="0.25">
      <c r="A509" s="148" t="s">
        <v>215</v>
      </c>
      <c r="B509" s="47" t="s">
        <v>216</v>
      </c>
      <c r="C509" s="105"/>
      <c r="D509" s="105"/>
      <c r="E509" s="149"/>
      <c r="F509" s="136" t="e">
        <f t="shared" si="47"/>
        <v>#DIV/0!</v>
      </c>
    </row>
    <row r="510" spans="1:6" x14ac:dyDescent="0.25">
      <c r="A510" s="169">
        <v>4</v>
      </c>
      <c r="B510" s="103" t="s">
        <v>227</v>
      </c>
      <c r="C510" s="159">
        <f>C511+C513</f>
        <v>121082</v>
      </c>
      <c r="D510" s="159">
        <f>D511+D513</f>
        <v>121082</v>
      </c>
      <c r="E510" s="160">
        <f>E511+E513</f>
        <v>106389.28000000001</v>
      </c>
      <c r="F510" s="144">
        <f t="shared" si="47"/>
        <v>87.865479592342382</v>
      </c>
    </row>
    <row r="511" spans="1:6" ht="25.5" x14ac:dyDescent="0.25">
      <c r="A511" s="168" t="s">
        <v>59</v>
      </c>
      <c r="B511" s="103" t="s">
        <v>228</v>
      </c>
      <c r="C511" s="156">
        <f>C512</f>
        <v>0</v>
      </c>
      <c r="D511" s="159">
        <v>0</v>
      </c>
      <c r="E511" s="160">
        <f>E512</f>
        <v>250</v>
      </c>
      <c r="F511" s="144" t="e">
        <f t="shared" si="47"/>
        <v>#DIV/0!</v>
      </c>
    </row>
    <row r="512" spans="1:6" x14ac:dyDescent="0.25">
      <c r="A512" s="148" t="s">
        <v>231</v>
      </c>
      <c r="B512" s="47" t="s">
        <v>232</v>
      </c>
      <c r="C512" s="105"/>
      <c r="D512" s="194"/>
      <c r="E512" s="149">
        <v>250</v>
      </c>
      <c r="F512" s="149"/>
    </row>
    <row r="513" spans="1:6" ht="25.5" x14ac:dyDescent="0.25">
      <c r="A513" s="168" t="s">
        <v>233</v>
      </c>
      <c r="B513" s="103" t="s">
        <v>234</v>
      </c>
      <c r="C513" s="156">
        <v>121082</v>
      </c>
      <c r="D513" s="156">
        <v>121082</v>
      </c>
      <c r="E513" s="157">
        <f>SUM(E514:E517)</f>
        <v>106139.28000000001</v>
      </c>
      <c r="F513" s="144">
        <f t="shared" si="47"/>
        <v>87.659007945029003</v>
      </c>
    </row>
    <row r="514" spans="1:6" x14ac:dyDescent="0.25">
      <c r="A514" s="148" t="s">
        <v>241</v>
      </c>
      <c r="B514" s="47" t="s">
        <v>242</v>
      </c>
      <c r="C514" s="105"/>
      <c r="D514" s="105"/>
      <c r="E514" s="149">
        <v>90450.44</v>
      </c>
      <c r="F514" s="136" t="e">
        <f t="shared" si="47"/>
        <v>#DIV/0!</v>
      </c>
    </row>
    <row r="515" spans="1:6" x14ac:dyDescent="0.25">
      <c r="A515" s="148" t="s">
        <v>440</v>
      </c>
      <c r="B515" s="47" t="s">
        <v>441</v>
      </c>
      <c r="C515" s="105"/>
      <c r="D515" s="105"/>
      <c r="E515" s="149">
        <v>9760</v>
      </c>
      <c r="F515" s="136" t="e">
        <f t="shared" si="47"/>
        <v>#DIV/0!</v>
      </c>
    </row>
    <row r="516" spans="1:6" x14ac:dyDescent="0.25">
      <c r="A516" s="148">
        <v>4227</v>
      </c>
      <c r="B516" s="47" t="s">
        <v>362</v>
      </c>
      <c r="C516" s="158"/>
      <c r="D516" s="158"/>
      <c r="E516" s="146">
        <v>690.63</v>
      </c>
      <c r="F516" s="136" t="e">
        <f t="shared" si="47"/>
        <v>#DIV/0!</v>
      </c>
    </row>
    <row r="517" spans="1:6" x14ac:dyDescent="0.25">
      <c r="A517" s="148" t="s">
        <v>450</v>
      </c>
      <c r="B517" s="47" t="s">
        <v>451</v>
      </c>
      <c r="C517" s="154"/>
      <c r="D517" s="154"/>
      <c r="E517" s="146">
        <v>5238.21</v>
      </c>
      <c r="F517" s="136" t="e">
        <f t="shared" si="47"/>
        <v>#DIV/0!</v>
      </c>
    </row>
    <row r="518" spans="1:6" x14ac:dyDescent="0.25">
      <c r="A518" s="161"/>
      <c r="B518" s="162"/>
      <c r="C518" s="163"/>
      <c r="D518" s="163"/>
      <c r="E518" s="164"/>
      <c r="F518" s="165"/>
    </row>
  </sheetData>
  <mergeCells count="5">
    <mergeCell ref="A2:F2"/>
    <mergeCell ref="A3:F3"/>
    <mergeCell ref="A5:B5"/>
    <mergeCell ref="A6:B6"/>
    <mergeCell ref="B8:F8"/>
  </mergeCells>
  <pageMargins left="0.7" right="0.7" top="0.75" bottom="0.75" header="0.3" footer="0.3"/>
  <pageSetup paperSize="0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POSEBNI DIO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Ivana Jelić</cp:lastModifiedBy>
  <cp:lastPrinted>2026-07-22T08:17:14Z</cp:lastPrinted>
  <dcterms:created xsi:type="dcterms:W3CDTF">2024-02-22T20:30:43Z</dcterms:created>
  <dcterms:modified xsi:type="dcterms:W3CDTF">2026-07-22T08:57:22Z</dcterms:modified>
</cp:coreProperties>
</file>